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20" windowWidth="14960" windowHeight="8220" activeTab="0"/>
  </bookViews>
  <sheets>
    <sheet name="表紙" sheetId="1" r:id="rId1"/>
    <sheet name="申込書" sheetId="2" r:id="rId2"/>
    <sheet name="Sheet3" sheetId="3" r:id="rId3"/>
  </sheets>
  <definedNames>
    <definedName name="_xlfn.IFERROR" hidden="1">#NAME?</definedName>
    <definedName name="_xlnm.Print_Area" localSheetId="1">'申込書'!$A$1:$O$59</definedName>
  </definedNames>
  <calcPr fullCalcOnLoad="1"/>
</workbook>
</file>

<file path=xl/comments1.xml><?xml version="1.0" encoding="utf-8"?>
<comments xmlns="http://schemas.openxmlformats.org/spreadsheetml/2006/main">
  <authors>
    <author>yiwasaki</author>
  </authors>
  <commentList>
    <comment ref="C6" authorId="0">
      <text>
        <r>
          <rPr>
            <sz val="9"/>
            <rFont val="ＭＳ Ｐゴシック"/>
            <family val="3"/>
          </rPr>
          <t xml:space="preserve">ライセンスをご購入される方は、下の申込書を押して下さい
</t>
        </r>
      </text>
    </comment>
    <comment ref="C5" authorId="0">
      <text>
        <r>
          <rPr>
            <b/>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F5" authorId="0">
      <text>
        <r>
          <rPr>
            <b/>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I5" authorId="0">
      <text>
        <r>
          <rPr>
            <b/>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L5" authorId="0">
      <text>
        <r>
          <rPr>
            <b/>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List>
</comments>
</file>

<file path=xl/comments2.xml><?xml version="1.0" encoding="utf-8"?>
<comments xmlns="http://schemas.openxmlformats.org/spreadsheetml/2006/main">
  <authors>
    <author>yiwasaki</author>
  </authors>
  <commentList>
    <comment ref="B18" authorId="0">
      <text>
        <r>
          <rPr>
            <b/>
            <sz val="9"/>
            <rFont val="ＭＳ Ｐゴシック"/>
            <family val="3"/>
          </rPr>
          <t xml:space="preserve">「自動判別のパソコンのユーザー名」がコピー出来ていない場合は「自動判別のパソコンのユーザー名」を記述願います。
</t>
        </r>
        <r>
          <rPr>
            <sz val="9"/>
            <rFont val="ＭＳ Ｐゴシック"/>
            <family val="3"/>
          </rPr>
          <t xml:space="preserve">
</t>
        </r>
      </text>
    </comment>
  </commentList>
</comments>
</file>

<file path=xl/sharedStrings.xml><?xml version="1.0" encoding="utf-8"?>
<sst xmlns="http://schemas.openxmlformats.org/spreadsheetml/2006/main" count="210" uniqueCount="174">
  <si>
    <t>申込日</t>
  </si>
  <si>
    <t>申込者メールアドレス</t>
  </si>
  <si>
    <t>申込者氏名</t>
  </si>
  <si>
    <t>記入したディレクトリーが違いますので修正して下さい</t>
  </si>
  <si>
    <t>正しくディレクトリーが記入されました</t>
  </si>
  <si>
    <t>メールアドレスが違いますので再度ご確認下さい</t>
  </si>
  <si>
    <t>電話</t>
  </si>
  <si>
    <t>申込者メールアドレス (再入力)</t>
  </si>
  <si>
    <t>年</t>
  </si>
  <si>
    <t>月</t>
  </si>
  <si>
    <t>振込先</t>
  </si>
  <si>
    <t>選択</t>
  </si>
  <si>
    <t>自動判別のパソコンのユーザー名</t>
  </si>
  <si>
    <t>□</t>
  </si>
  <si>
    <t>：</t>
  </si>
  <si>
    <t>□</t>
  </si>
  <si>
    <t>#1</t>
  </si>
  <si>
    <t>#2</t>
  </si>
  <si>
    <t>#3</t>
  </si>
  <si>
    <t>#4</t>
  </si>
  <si>
    <t>#5</t>
  </si>
  <si>
    <t>Result</t>
  </si>
  <si>
    <t>ファイル名取得</t>
  </si>
  <si>
    <t>Serial number</t>
  </si>
  <si>
    <t>Serial+名前</t>
  </si>
  <si>
    <t>名前+Suffix</t>
  </si>
  <si>
    <t>名前</t>
  </si>
  <si>
    <t>⇔　登録の名前はEXCELのFILE NAMEを使用</t>
  </si>
  <si>
    <t>Serial+UserName</t>
  </si>
  <si>
    <t>Suffix</t>
  </si>
  <si>
    <t>Suffix 範囲 (OK=1)</t>
  </si>
  <si>
    <t>TestをするSufffix</t>
  </si>
  <si>
    <t>番号検査 (OK=1)</t>
  </si>
  <si>
    <t>Test判定 (OK=1)</t>
  </si>
  <si>
    <t>私は、代金を</t>
  </si>
  <si>
    <t>IFERROR(FIND(D96,D93),"Not find")</t>
  </si>
  <si>
    <t>ホルダーは"ハードディスクドライブのC"をご使用ください</t>
  </si>
  <si>
    <t>"C"ドライブ</t>
  </si>
  <si>
    <t>"c"ドライブ=TRUE</t>
  </si>
  <si>
    <t>３：当ソフトウェアの不具合などにより発生した問題に対しては、修正または返金(修正できない場合)いたしますが、当方ではそれ以上の責任を一切負いません。　また、不具合の情報を使用して第三者が問題を起こしましても当方では一切責任を負いません。</t>
  </si>
  <si>
    <t xml:space="preserve">４：当ソフトウェアの更新版ならびに修正版を配布した場合は、お客様の責任でデータの入替を行って下さい。 </t>
  </si>
  <si>
    <t>５：ＦＰキャプテン(当EXCEL)は可処分所得を基準値として昇給・税額・社会保険料等を概算で計算している為、多少の誤差があります。　将来の推定値は近似式を採用しているので参考値として下さい。</t>
  </si>
  <si>
    <t>６：変動金利(5年・125%ルール適用)の新金利適用後の計算は利息返済を優先します。返済額一定期間(5年ルール)で返済できない額は後年で返済または元金に組み込みますが、未返済分はローン返済代に支出計上します。また、急激な金利変化には対応できない場合があります。</t>
  </si>
  <si>
    <t>７：変動金利の２回目変更は初年度+６年目(含む)以降に、３回目は１回目+８年目(含む)以降に対応します。　また１回目変更で繰上返済していない場合は2回目での返済は自動対応しません。２回目で返済が無い場合も３回目の返済に自動対応しません。手動対応は『住宅ローン』の返済額などの計算を参照下さい。</t>
  </si>
  <si>
    <t>８：職種に対する年収と昇給率の統計値の入手には最善を尽くしていますが、実際とは異なる場合があります。　 職種番号を使用する場合はこの点をご承知下さい。</t>
  </si>
  <si>
    <t>９：家計の収入と支出、授業料、教育費、学習費、最低賃金、平均余命、国民年金の平均受給額などの統計値の入手には最善を尽くしていますが、実際とは異なる場合があります。　統計値を使用する場合はこの点をご承知下さい。</t>
  </si>
  <si>
    <t xml:space="preserve">１０:途中休業した場合や途中で給与が大幅減額した場合の年金額の計算は正しく出来ません。
年金定期便、ネットなどで調べた額を『入力』タブの公的年金受取額に記述してください。 </t>
  </si>
  <si>
    <t>１１：ＦＰキャプテン(当EXCELソフト)のサポートは別途料金が必要となりますので、事前承認をお願いします。メールにてお問い合わせ下さい。webstage@ny.airnet.ne.jp</t>
  </si>
  <si>
    <t>１２：現在開示している以上の詳細データおよび計算方式に関するご質問はご遠慮をお願いしております。　</t>
  </si>
  <si>
    <t>１３：右のURLのライセンス条項全てにご同意下さい。</t>
  </si>
  <si>
    <t>電話：</t>
  </si>
  <si>
    <t>info@fp-kanagawa.com</t>
  </si>
  <si>
    <t>使用するホルダーは『ディスクトップ』あるいは、『マイ ドキュメント (My Documents)またはドキュメント (Documents)』の下にあります。</t>
  </si>
  <si>
    <t>http://www.fp-kanagawa.com/inquiry/</t>
  </si>
  <si>
    <t>この申込書は購入するソフトの動作確認を兼ねていることを了承していますので、同じパソコンのディスクトップ(ホルダー)で作成しました。</t>
  </si>
  <si>
    <t>FPキャプテン [ ライフプラン作成ソフト (EXCEL版) ] 申込書</t>
  </si>
  <si>
    <t>FPキャプテン [ ライフプラン作成ソフト (EXCEL版) ] ・ライセンス条項　（購入する場合はご同意が条件になります）</t>
  </si>
  <si>
    <t>参照：当申込書のあるホルダー⇒</t>
  </si>
  <si>
    <t>紹介者氏名</t>
  </si>
  <si>
    <t>http://webstage21.com/cf/fpcaptain_kfp.html</t>
  </si>
  <si>
    <t>資格(FP、士業など）</t>
  </si>
  <si>
    <t>購入代金(円)</t>
  </si>
  <si>
    <t>日までに振り込みます</t>
  </si>
  <si>
    <t>その他記入</t>
  </si>
  <si>
    <t>２：当ソフトウェアの販売先を『三級ファイナンシャル・プランニング技能士以上、税理士、司法書士、弁護士、弁理士などの士業、および宅地建物取引主任者』の資格持主の個人またはそれに準ずる企業・団体に限定いたします。</t>
  </si>
  <si>
    <t>１：当ソフトウェアの使用は、購入者の登録性になっています。また当ソフトウェアの所有者およびユーザー名の変更には名義変更料が必要です。　当ソフトウェアの内容はいかなる場合でも確定申告には使用できません。また、あくまでもご使用者の参考値です。</t>
  </si>
  <si>
    <t>使用するパソコンのユーザー名(ディレクトリー)を赤矢印を押して、または『タイプ』して[網掛部分]に複写しました。</t>
  </si>
  <si>
    <t>確認事項</t>
  </si>
  <si>
    <t>FPキャプテンの使用は、登録性になっております。　登録された以外の方のご使用を固くお断りいたします。</t>
  </si>
  <si>
    <t>FPキャプテンはご使用するパソコンのユーザー名の"ハードディスクドライブのC"のホルダーでご使用下さい。</t>
  </si>
  <si>
    <t>FPキャプテンのファイル名の２個の"＠"の間は変更しないでお使い下さい。　またファイル名に新たに『_』『-』『@』『.』『,』『 』小文字などを追加使用しないで下さい。</t>
  </si>
  <si>
    <t>FPキャプテンをご使用される場合は、マスターソフトをコピーしてからお使いください</t>
  </si>
  <si>
    <t>FPキャプテンのサポートは別途料金が必要となりますので事前承認をお願いします。メールにてお問い合わせ下さい。webstage@ny.airnet.ne.jp</t>
  </si>
  <si>
    <t>FPキャプテンの不具合などにより発生した問題に対しては、修正または返金(修正できない場合)いたしますが、当方ではそれ以上の責任を負いません。　また、不具合の情報を使用して第三者が問題を起こしましても当方では責任を負いません。</t>
  </si>
  <si>
    <t xml:space="preserve">FPキャプテンの更新版ならびに修正版を配布した場合は、お客様の責任でデータの入替を行って下さい。 </t>
  </si>
  <si>
    <t>使用許諾契約書と利用規約</t>
  </si>
  <si>
    <t>インターネット接続後ご使用下さい</t>
  </si>
  <si>
    <t>今後使用するユーザー名</t>
  </si>
  <si>
    <t>購入するに当たり、【FPキャプテン使用許諾契約】と【FPキャプテン利用規約】に同意いたします。</t>
  </si>
  <si>
    <t>コンテンツの有効化を押して下さい</t>
  </si>
  <si>
    <t>このファイルを信頼済みドキュウメントにしますか？　【はい】</t>
  </si>
  <si>
    <t>または、このコンテンツを有効にする　　【はい】　など</t>
  </si>
  <si>
    <t>注意：　エクセルの左上に下記のメッセージが出た場合はマクロを有効にして下さい</t>
  </si>
  <si>
    <t>FPキャプテン [ ライフプラン作成ツール (EXCEL版) ] 申込書</t>
  </si>
  <si>
    <t xml:space="preserve"> 9xxxxx はIDを作成しない</t>
  </si>
  <si>
    <t>最終使用年</t>
  </si>
  <si>
    <t>更新版の範囲</t>
  </si>
  <si>
    <t>～</t>
  </si>
  <si>
    <t>更新版候補</t>
  </si>
  <si>
    <t>ID登録をする</t>
  </si>
  <si>
    <t>ID登録候補</t>
  </si>
  <si>
    <t>暗号化１</t>
  </si>
  <si>
    <t>暗号化２</t>
  </si>
  <si>
    <t>このファイルのDirectory</t>
  </si>
  <si>
    <t>前準備</t>
  </si>
  <si>
    <t>このファイルのFileName</t>
  </si>
  <si>
    <t>Suffix</t>
  </si>
  <si>
    <t>.xlsm</t>
  </si>
  <si>
    <t xml:space="preserve">IDの保管DataPath </t>
  </si>
  <si>
    <t>C:\FPcaptain\</t>
  </si>
  <si>
    <t>IDの名前</t>
  </si>
  <si>
    <t>.xlsx</t>
  </si>
  <si>
    <t>登録内容</t>
  </si>
  <si>
    <t>現在の内容</t>
  </si>
  <si>
    <t>F</t>
  </si>
  <si>
    <t>G</t>
  </si>
  <si>
    <t>H</t>
  </si>
  <si>
    <t>I</t>
  </si>
  <si>
    <t>J</t>
  </si>
  <si>
    <t>スペース削除</t>
  </si>
  <si>
    <t>半角</t>
  </si>
  <si>
    <t>大文字</t>
  </si>
  <si>
    <t>[網掛部分]を全て正しく記入いたしましたのでメール添付のボタンを押して送付いたします。　   
なお、メール添付が出来ない場合には、お問い合わせフォームで連絡します。</t>
  </si>
  <si>
    <t>情報⇔</t>
  </si>
  <si>
    <t>右の文字をお問い合わせフォームに貼り付けて下さい</t>
  </si>
  <si>
    <t>みずほ銀行　横浜駅前支店 (店番号 292)　普通預金口座　番号　2746160</t>
  </si>
  <si>
    <t>名義人　　カナカ゛ワケンフアイナンシアルフ゜ランナース゛キヨウクミ</t>
  </si>
  <si>
    <t>『神奈川県ファイナンシャルプランナーズ協同組合』御中</t>
  </si>
  <si>
    <t>０４５－３１５－０１２１</t>
  </si>
  <si>
    <t>私は『貴協同組合』のホームページで紹介されているFPキャプテン  [ ライフプラン作成ソフト (EXCEL版) ]  のライセンスを購入いたします。</t>
  </si>
  <si>
    <t>使用許諾契約</t>
  </si>
  <si>
    <t>利用規約</t>
  </si>
  <si>
    <t>『http://webstage21.com/cf/』御中</t>
  </si>
  <si>
    <t>０４５－６２４－９６０３</t>
  </si>
  <si>
    <t>三井住友銀行　横浜駅前支店(店番号 547)　普通預金口座　番号　0235952</t>
  </si>
  <si>
    <t>名義人　　岩崎 康之 (イワサキ ヤスユキ)</t>
  </si>
  <si>
    <t>名称</t>
  </si>
  <si>
    <t>電話</t>
  </si>
  <si>
    <t>一行目</t>
  </si>
  <si>
    <t>振込先</t>
  </si>
  <si>
    <t>名義人</t>
  </si>
  <si>
    <t>選択</t>
  </si>
  <si>
    <t>私は『webstage』のホームページで紹介されているFPキャプテン  [ ライフプラン作成ソフト (EXCEL版) ]  のライセンスを購入いたします。</t>
  </si>
  <si>
    <t>MAIL質問</t>
  </si>
  <si>
    <t>WEB問い合わせ</t>
  </si>
  <si>
    <t>https://chicappa-webstage.ssl-lolipop.jp/fpask/fpask2.html</t>
  </si>
  <si>
    <t>webstage@ny.airnet.ne.jp</t>
  </si>
  <si>
    <t>チェック</t>
  </si>
  <si>
    <t>作成</t>
  </si>
  <si>
    <t>確認</t>
  </si>
  <si>
    <t>←参考：『合成File名』</t>
  </si>
  <si>
    <t>KFP</t>
  </si>
  <si>
    <t>FPcaptain</t>
  </si>
  <si>
    <t>KR</t>
  </si>
  <si>
    <t>RR</t>
  </si>
  <si>
    <t>Default</t>
  </si>
  <si>
    <t>MAILCC</t>
  </si>
  <si>
    <t>webstage21@gmail.com</t>
  </si>
  <si>
    <t>FPキャプテン申請書を送付します</t>
  </si>
  <si>
    <t>https://chicappa-webstage.ssl-lolipop.jp/cf/fpcaptain_li_kfp.html</t>
  </si>
  <si>
    <t>https://chicappa-webstage.ssl-lolipop.jp/cf/fpcaptain_rules_only.html</t>
  </si>
  <si>
    <t>https://chicappa-webstage.ssl-lolipop.jp/cf/fpcaptain_li_webstage.html</t>
  </si>
  <si>
    <t>右の文字をメールに添付して下さい。</t>
  </si>
  <si>
    <t>必ず上のどれかの「ボタン」を押して下さい</t>
  </si>
  <si>
    <t>右の文字を「メール」などに貼り付けて下さい</t>
  </si>
  <si>
    <t>メール送信mailtoanchor</t>
  </si>
  <si>
    <t>メール送信先は右になります。　⇒</t>
  </si>
  <si>
    <t>動作環境はWindows OS上で使用する正規版EXCEL2010以上のことを了承しております。　</t>
  </si>
  <si>
    <r>
      <t xml:space="preserve">ご使用期間は一年間です
</t>
    </r>
    <r>
      <rPr>
        <b/>
        <sz val="11"/>
        <color indexed="21"/>
        <rFont val="ＭＳ Ｐゴシック"/>
        <family val="3"/>
      </rPr>
      <t>次年度には更新版をご購入下さい</t>
    </r>
  </si>
  <si>
    <t>出荷情報など、使用許諾契約書及び利用契約をブラウザでご確認されましたら、ブラウザを『X』で閉じてください。
また上記の３件及び下記の確認事項にご同意される方は下の『申込書』を押して下さい</t>
  </si>
  <si>
    <t>最初にご確認下さい⇒</t>
  </si>
  <si>
    <t>一般用</t>
  </si>
  <si>
    <t>インターネット接続 ⇒</t>
  </si>
  <si>
    <t>出荷情報など</t>
  </si>
  <si>
    <t>https://chicappa-webstage.ssl-lolipop.jp/cf/fpcaptain_ship_general.html</t>
  </si>
  <si>
    <t>出荷情報</t>
  </si>
  <si>
    <t>使用許諾</t>
  </si>
  <si>
    <t>URLから手で直接コピーする　⇒</t>
  </si>
  <si>
    <t>https://chicappa-webstage.ssl-lolipop.jp/cf/fpcaptain_ship_general.html</t>
  </si>
  <si>
    <t>https://chicappa-webstage.ssl-lolipop.jp/cf/fpcaptain_li_webstage.html</t>
  </si>
  <si>
    <t>https://chicappa-webstage.ssl-lolipop.jp/cf/fpcaptain_rules_only.html</t>
  </si>
  <si>
    <t>西暦</t>
  </si>
  <si>
    <t>NotOneDr</t>
  </si>
  <si>
    <t>NotDropbox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</si>
</sst>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s>
  <fonts count="91">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b/>
      <sz val="11"/>
      <color indexed="21"/>
      <name val="ＭＳ Ｐゴシック"/>
      <family val="3"/>
    </font>
    <font>
      <b/>
      <sz val="10"/>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name val="ＭＳ Ｐゴシック"/>
      <family val="3"/>
    </font>
    <font>
      <sz val="10"/>
      <name val="ＭＳ Ｐゴシック"/>
      <family val="3"/>
    </font>
    <font>
      <sz val="10"/>
      <color indexed="8"/>
      <name val="ＭＳ Ｐゴシック"/>
      <family val="3"/>
    </font>
    <font>
      <sz val="8"/>
      <name val="ＭＳ Ｐゴシック"/>
      <family val="3"/>
    </font>
    <font>
      <b/>
      <sz val="12"/>
      <color indexed="8"/>
      <name val="ＭＳ Ｐゴシック"/>
      <family val="3"/>
    </font>
    <font>
      <b/>
      <sz val="11"/>
      <name val="ＭＳ Ｐゴシック"/>
      <family val="3"/>
    </font>
    <font>
      <b/>
      <sz val="14"/>
      <name val="ＭＳ Ｐゴシック"/>
      <family val="3"/>
    </font>
    <font>
      <b/>
      <sz val="11"/>
      <color indexed="10"/>
      <name val="ＭＳ Ｐゴシック"/>
      <family val="3"/>
    </font>
    <font>
      <b/>
      <sz val="12"/>
      <color indexed="10"/>
      <name val="ＭＳ Ｐゴシック"/>
      <family val="3"/>
    </font>
    <font>
      <b/>
      <sz val="10"/>
      <color indexed="8"/>
      <name val="ＭＳ Ｐゴシック"/>
      <family val="3"/>
    </font>
    <font>
      <sz val="9"/>
      <color indexed="8"/>
      <name val="ＭＳ Ｐゴシック"/>
      <family val="3"/>
    </font>
    <font>
      <b/>
      <sz val="14"/>
      <color indexed="10"/>
      <name val="ＭＳ Ｐゴシック"/>
      <family val="3"/>
    </font>
    <font>
      <b/>
      <sz val="9"/>
      <color indexed="8"/>
      <name val="ＭＳ Ｐゴシック"/>
      <family val="3"/>
    </font>
    <font>
      <sz val="10"/>
      <color indexed="10"/>
      <name val="ＭＳ Ｐゴシック"/>
      <family val="3"/>
    </font>
    <font>
      <sz val="8"/>
      <color indexed="8"/>
      <name val="ＭＳ Ｐゴシック"/>
      <family val="3"/>
    </font>
    <font>
      <sz val="12"/>
      <color indexed="10"/>
      <name val="ＭＳ Ｐゴシック"/>
      <family val="3"/>
    </font>
    <font>
      <b/>
      <u val="single"/>
      <sz val="11"/>
      <color indexed="12"/>
      <name val="ＭＳ Ｐゴシック"/>
      <family val="3"/>
    </font>
    <font>
      <sz val="14"/>
      <name val="ＭＳ Ｐゴシック"/>
      <family val="3"/>
    </font>
    <font>
      <u val="single"/>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sz val="11"/>
      <name val="Calibri"/>
      <family val="3"/>
    </font>
    <font>
      <sz val="10"/>
      <name val="Calibri"/>
      <family val="3"/>
    </font>
    <font>
      <sz val="9"/>
      <name val="Calibri"/>
      <family val="3"/>
    </font>
    <font>
      <sz val="10"/>
      <color theme="1"/>
      <name val="Calibri"/>
      <family val="3"/>
    </font>
    <font>
      <sz val="8"/>
      <name val="Calibri"/>
      <family val="3"/>
    </font>
    <font>
      <b/>
      <sz val="12"/>
      <color theme="1"/>
      <name val="Calibri"/>
      <family val="3"/>
    </font>
    <font>
      <b/>
      <sz val="10"/>
      <name val="Calibri"/>
      <family val="3"/>
    </font>
    <font>
      <b/>
      <sz val="11"/>
      <name val="Calibri"/>
      <family val="3"/>
    </font>
    <font>
      <b/>
      <sz val="14"/>
      <name val="Calibri"/>
      <family val="3"/>
    </font>
    <font>
      <b/>
      <sz val="11"/>
      <color rgb="FFFF0000"/>
      <name val="Calibri"/>
      <family val="3"/>
    </font>
    <font>
      <b/>
      <sz val="12"/>
      <color rgb="FFFF0000"/>
      <name val="Calibri"/>
      <family val="3"/>
    </font>
    <font>
      <b/>
      <sz val="10"/>
      <color theme="1"/>
      <name val="Calibri"/>
      <family val="3"/>
    </font>
    <font>
      <sz val="9"/>
      <color theme="1"/>
      <name val="Calibri"/>
      <family val="3"/>
    </font>
    <font>
      <b/>
      <sz val="14"/>
      <color rgb="FFFF0000"/>
      <name val="Calibri"/>
      <family val="3"/>
    </font>
    <font>
      <sz val="11"/>
      <color theme="1"/>
      <name val="ＭＳ Ｐゴシック"/>
      <family val="3"/>
    </font>
    <font>
      <b/>
      <sz val="9"/>
      <color theme="1"/>
      <name val="Calibri"/>
      <family val="3"/>
    </font>
    <font>
      <sz val="10"/>
      <color rgb="FFFF0000"/>
      <name val="Calibri"/>
      <family val="3"/>
    </font>
    <font>
      <sz val="8"/>
      <color theme="1"/>
      <name val="Calibri"/>
      <family val="3"/>
    </font>
    <font>
      <sz val="12"/>
      <color rgb="FFFF0000"/>
      <name val="Calibri"/>
      <family val="3"/>
    </font>
    <font>
      <u val="single"/>
      <sz val="12"/>
      <color theme="10"/>
      <name val="ＭＳ Ｐゴシック"/>
      <family val="3"/>
    </font>
    <font>
      <b/>
      <u val="single"/>
      <sz val="11"/>
      <color theme="10"/>
      <name val="ＭＳ Ｐゴシック"/>
      <family val="3"/>
    </font>
    <font>
      <b/>
      <sz val="10"/>
      <color theme="1"/>
      <name val="ＭＳ Ｐゴシック"/>
      <family val="3"/>
    </font>
    <font>
      <sz val="14"/>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0625"/>
    </fill>
    <fill>
      <patternFill patternType="solid">
        <fgColor indexed="65"/>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dotted"/>
      <right/>
      <top style="dotted"/>
      <bottom style="dotted"/>
    </border>
    <border>
      <left/>
      <right style="medium"/>
      <top style="dotted"/>
      <bottom style="dotted"/>
    </border>
    <border>
      <left>
        <color indexed="63"/>
      </left>
      <right>
        <color indexed="63"/>
      </right>
      <top style="dotted"/>
      <bottom style="medium"/>
    </border>
    <border>
      <left style="dotted"/>
      <right/>
      <top style="dotted"/>
      <bottom style="medium"/>
    </border>
    <border>
      <left>
        <color indexed="63"/>
      </left>
      <right style="medium"/>
      <top style="dotted"/>
      <bottom style="medium"/>
    </border>
    <border>
      <left style="medium"/>
      <right style="dotted"/>
      <top style="medium"/>
      <bottom style="dotted"/>
    </border>
    <border>
      <left style="medium"/>
      <right style="dotted"/>
      <top style="dotted"/>
      <bottom style="dotted"/>
    </border>
    <border>
      <left style="medium"/>
      <right style="dotted"/>
      <top style="dotted"/>
      <bottom style="medium"/>
    </border>
    <border>
      <left style="medium"/>
      <right/>
      <top style="medium"/>
      <bottom style="medium"/>
    </border>
    <border>
      <left/>
      <right/>
      <top style="medium"/>
      <bottom style="medium"/>
    </border>
    <border>
      <left/>
      <right style="medium"/>
      <top style="medium"/>
      <bottom style="medium"/>
    </border>
    <border>
      <left style="dotted"/>
      <right style="dotted"/>
      <top style="dotted"/>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style="medium"/>
      <right/>
      <top/>
      <bottom style="medium"/>
    </border>
    <border>
      <left/>
      <right/>
      <top/>
      <bottom style="medium"/>
    </border>
    <border>
      <left style="medium"/>
      <right/>
      <top style="dotted"/>
      <bottom/>
    </border>
    <border>
      <left/>
      <right/>
      <top style="dotted"/>
      <bottom/>
    </border>
    <border>
      <left/>
      <right style="dotted"/>
      <top style="dotted"/>
      <bottom/>
    </border>
    <border>
      <left/>
      <right style="dotted"/>
      <top/>
      <bottom/>
    </border>
    <border>
      <left/>
      <right style="dotted"/>
      <top/>
      <bottom style="medium"/>
    </border>
    <border>
      <left style="medium"/>
      <right style="medium"/>
      <top style="medium"/>
      <bottom style="medium"/>
    </border>
    <border>
      <left style="medium"/>
      <right style="thin"/>
      <top style="medium"/>
      <bottom/>
    </border>
    <border>
      <left style="medium"/>
      <right style="thin"/>
      <top style="thin"/>
      <bottom/>
    </border>
    <border>
      <left style="thin"/>
      <right/>
      <top style="thin"/>
      <bottom style="dotted"/>
    </border>
    <border>
      <left/>
      <right/>
      <top style="thin"/>
      <bottom style="dotted"/>
    </border>
    <border>
      <left/>
      <right style="medium"/>
      <top style="thin"/>
      <bottom style="dotted"/>
    </border>
    <border>
      <left style="medium"/>
      <right style="thin"/>
      <top/>
      <bottom/>
    </border>
    <border>
      <left style="thin"/>
      <right/>
      <top style="dotted"/>
      <bottom style="dotted"/>
    </border>
    <border>
      <left style="medium"/>
      <right style="thin"/>
      <top/>
      <bottom style="thin"/>
    </border>
    <border>
      <left style="thin"/>
      <right/>
      <top style="dotted"/>
      <bottom style="thin"/>
    </border>
    <border>
      <left/>
      <right/>
      <top style="dotted"/>
      <bottom style="thin"/>
    </border>
    <border>
      <left style="medium"/>
      <right style="thin"/>
      <top/>
      <bottom style="medium"/>
    </border>
    <border>
      <left style="thin"/>
      <right/>
      <top style="thin"/>
      <bottom style="medium"/>
    </border>
    <border>
      <left style="medium"/>
      <right style="dotted"/>
      <top style="medium"/>
      <bottom style="medium"/>
    </border>
    <border>
      <left style="dotted"/>
      <right style="dotted"/>
      <top style="medium"/>
      <bottom style="medium"/>
    </border>
    <border>
      <left style="dotted"/>
      <right style="medium"/>
      <top style="medium"/>
      <bottom style="medium"/>
    </border>
    <border>
      <left style="dotted"/>
      <right style="dotted"/>
      <top style="medium"/>
      <bottom style="dotted"/>
    </border>
    <border>
      <left style="dotted"/>
      <right style="medium"/>
      <top style="medium"/>
      <bottom style="dotted"/>
    </border>
    <border>
      <left style="dotted"/>
      <right style="medium"/>
      <top style="dotted"/>
      <bottom style="medium"/>
    </border>
    <border>
      <left style="dotted"/>
      <right/>
      <top style="medium"/>
      <bottom style="medium"/>
    </border>
    <border>
      <left style="thin"/>
      <right style="dotted"/>
      <top style="medium"/>
      <bottom style="medium"/>
    </border>
    <border>
      <left/>
      <right/>
      <top style="medium"/>
      <bottom style="dotted"/>
    </border>
    <border>
      <left style="dotted"/>
      <right/>
      <top style="medium"/>
      <bottom style="dotted"/>
    </border>
    <border>
      <left/>
      <right style="medium"/>
      <top style="medium"/>
      <bottom style="dotted"/>
    </border>
    <border>
      <left style="medium"/>
      <right/>
      <top style="dotted"/>
      <bottom style="medium"/>
    </border>
    <border>
      <left style="medium"/>
      <right/>
      <top style="medium"/>
      <bottom style="dotted"/>
    </border>
    <border>
      <left style="medium"/>
      <right/>
      <top style="dotted"/>
      <bottom style="dotted"/>
    </border>
    <border>
      <left style="dotted"/>
      <right style="dotted"/>
      <top style="dotted"/>
      <bottom style="dotted"/>
    </border>
    <border>
      <left style="dotted"/>
      <right style="medium"/>
      <top style="dotted"/>
      <bottom style="dotted"/>
    </border>
    <border>
      <left/>
      <right style="medium"/>
      <top style="dotted"/>
      <bottom style="thin"/>
    </border>
    <border>
      <left style="dotted"/>
      <right style="dotted"/>
      <top style="thin"/>
      <bottom style="thin"/>
    </border>
    <border>
      <left style="dotted"/>
      <right style="medium"/>
      <top style="thin"/>
      <bottom style="thin"/>
    </border>
    <border>
      <left style="medium"/>
      <right/>
      <top style="thin"/>
      <bottom style="thin"/>
    </border>
    <border>
      <left/>
      <right/>
      <top style="thin"/>
      <bottom style="thin"/>
    </border>
    <border>
      <left/>
      <right style="dotted"/>
      <top style="thin"/>
      <bottom style="thin"/>
    </border>
    <border>
      <left style="medium"/>
      <right>
        <color indexed="63"/>
      </right>
      <top style="thin"/>
      <bottom style="medium"/>
    </border>
    <border>
      <left>
        <color indexed="63"/>
      </left>
      <right>
        <color indexed="63"/>
      </right>
      <top style="thin"/>
      <bottom style="medium"/>
    </border>
    <border>
      <left/>
      <right style="dotted"/>
      <top style="thin"/>
      <bottom style="medium"/>
    </border>
    <border>
      <left style="dotted"/>
      <right>
        <color indexed="63"/>
      </right>
      <top style="thin"/>
      <bottom style="medium"/>
    </border>
    <border>
      <left>
        <color indexed="63"/>
      </left>
      <right style="medium"/>
      <top style="thin"/>
      <bottom style="medium"/>
    </border>
    <border>
      <left style="medium"/>
      <right style="dotted"/>
      <top style="medium"/>
      <bottom style="thin"/>
    </border>
    <border>
      <left/>
      <right style="dotted"/>
      <top style="medium"/>
      <bottom style="thin"/>
    </border>
    <border>
      <left style="dotted"/>
      <right style="dotted"/>
      <top style="medium"/>
      <bottom style="thin"/>
    </border>
    <border>
      <left style="dotted"/>
      <right style="medium"/>
      <top style="medium"/>
      <bottom style="thin"/>
    </border>
    <border>
      <left style="medium"/>
      <right style="dotted"/>
      <top style="thin"/>
      <bottom style="thin"/>
    </border>
    <border>
      <left style="dotted"/>
      <right/>
      <top style="thin"/>
      <bottom style="thin"/>
    </border>
    <border>
      <left/>
      <right style="medium"/>
      <top style="thin"/>
      <bottom style="thin"/>
    </border>
    <border>
      <left style="dotted"/>
      <right style="dotted"/>
      <top style="thin"/>
      <bottom style="medium"/>
    </border>
    <border>
      <left style="dotted"/>
      <right style="medium"/>
      <top style="thin"/>
      <bottom style="medium"/>
    </border>
    <border>
      <left/>
      <right style="dotted"/>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23">
    <xf numFmtId="0" fontId="0" fillId="0" borderId="0" xfId="0" applyFont="1" applyAlignment="1">
      <alignment vertical="center"/>
    </xf>
    <xf numFmtId="0" fontId="0" fillId="0" borderId="0" xfId="0" applyFont="1" applyAlignment="1">
      <alignment vertical="center"/>
    </xf>
    <xf numFmtId="0" fontId="0" fillId="0" borderId="0" xfId="0" applyAlignment="1" applyProtection="1">
      <alignment vertical="center"/>
      <protection hidden="1"/>
    </xf>
    <xf numFmtId="0" fontId="65" fillId="0" borderId="0" xfId="0" applyFont="1"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66" fillId="0" borderId="0" xfId="0" applyFont="1" applyAlignment="1" applyProtection="1">
      <alignment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shrinkToFit="1"/>
      <protection hidden="1"/>
    </xf>
    <xf numFmtId="0" fontId="0" fillId="0" borderId="0" xfId="0" applyFill="1" applyAlignment="1" applyProtection="1">
      <alignment vertical="center"/>
      <protection hidden="1" locked="0"/>
    </xf>
    <xf numFmtId="0" fontId="66" fillId="0" borderId="0" xfId="0" applyFont="1" applyAlignment="1" applyProtection="1">
      <alignment vertical="center"/>
      <protection hidden="1"/>
    </xf>
    <xf numFmtId="0" fontId="0" fillId="0" borderId="0" xfId="0" applyFont="1" applyAlignment="1" applyProtection="1">
      <alignment vertical="center"/>
      <protection hidden="1"/>
    </xf>
    <xf numFmtId="0" fontId="67" fillId="0" borderId="0" xfId="0" applyFont="1" applyAlignment="1" applyProtection="1">
      <alignment vertical="center"/>
      <protection hidden="1"/>
    </xf>
    <xf numFmtId="0" fontId="68" fillId="0" borderId="0" xfId="0" applyFont="1" applyAlignment="1" applyProtection="1">
      <alignment horizontal="center" vertical="center"/>
      <protection hidden="1"/>
    </xf>
    <xf numFmtId="14" fontId="67" fillId="0" borderId="0" xfId="0" applyNumberFormat="1" applyFont="1" applyAlignment="1" applyProtection="1">
      <alignment vertical="center"/>
      <protection hidden="1"/>
    </xf>
    <xf numFmtId="14" fontId="69" fillId="0" borderId="0" xfId="0" applyNumberFormat="1" applyFont="1" applyAlignment="1" applyProtection="1">
      <alignment vertical="center"/>
      <protection hidden="1"/>
    </xf>
    <xf numFmtId="0" fontId="67" fillId="0" borderId="0" xfId="0" applyFont="1" applyAlignment="1" applyProtection="1">
      <alignment vertical="center"/>
      <protection hidden="1"/>
    </xf>
    <xf numFmtId="0" fontId="67" fillId="0" borderId="0" xfId="0" applyFont="1" applyFill="1" applyAlignment="1" applyProtection="1">
      <alignment vertical="center"/>
      <protection hidden="1"/>
    </xf>
    <xf numFmtId="14" fontId="67" fillId="0" borderId="0" xfId="0" applyNumberFormat="1" applyFont="1" applyFill="1" applyAlignment="1" applyProtection="1">
      <alignment vertical="center"/>
      <protection hidden="1"/>
    </xf>
    <xf numFmtId="0" fontId="68" fillId="0" borderId="0" xfId="0" applyFont="1" applyAlignment="1" applyProtection="1">
      <alignment horizontal="left" vertical="center"/>
      <protection hidden="1"/>
    </xf>
    <xf numFmtId="0" fontId="68" fillId="0" borderId="0" xfId="0" applyFont="1" applyAlignment="1" applyProtection="1">
      <alignment vertical="center"/>
      <protection hidden="1"/>
    </xf>
    <xf numFmtId="0" fontId="70" fillId="0" borderId="0" xfId="0" applyFont="1" applyAlignment="1" applyProtection="1">
      <alignment vertical="center"/>
      <protection hidden="1"/>
    </xf>
    <xf numFmtId="0" fontId="70" fillId="0" borderId="19" xfId="0" applyFont="1" applyBorder="1" applyAlignment="1" applyProtection="1">
      <alignment vertical="center"/>
      <protection hidden="1"/>
    </xf>
    <xf numFmtId="0" fontId="70" fillId="0" borderId="20"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70" fillId="0" borderId="21" xfId="0" applyFont="1" applyBorder="1" applyAlignment="1" applyProtection="1">
      <alignment vertical="center"/>
      <protection hidden="1"/>
    </xf>
    <xf numFmtId="0" fontId="70" fillId="33" borderId="0" xfId="0" applyFont="1" applyFill="1" applyAlignment="1" applyProtection="1">
      <alignment vertical="center"/>
      <protection hidden="1"/>
    </xf>
    <xf numFmtId="0" fontId="71" fillId="0" borderId="0" xfId="0" applyFont="1" applyAlignment="1" applyProtection="1">
      <alignment vertical="center"/>
      <protection hidden="1"/>
    </xf>
    <xf numFmtId="0" fontId="71" fillId="0" borderId="22" xfId="0" applyFont="1" applyBorder="1" applyAlignment="1" applyProtection="1">
      <alignment vertical="center"/>
      <protection hidden="1"/>
    </xf>
    <xf numFmtId="0" fontId="71" fillId="0" borderId="0" xfId="0" applyFont="1" applyAlignment="1" applyProtection="1">
      <alignment horizontal="center" vertical="center"/>
      <protection hidden="1"/>
    </xf>
    <xf numFmtId="0" fontId="67" fillId="0" borderId="0" xfId="0" applyFont="1" applyAlignment="1" applyProtection="1">
      <alignment horizontal="center" vertical="center"/>
      <protection hidden="1"/>
    </xf>
    <xf numFmtId="0" fontId="71" fillId="0" borderId="0" xfId="0" applyNumberFormat="1" applyFont="1" applyAlignment="1" applyProtection="1">
      <alignment horizontal="center" vertical="center"/>
      <protection hidden="1"/>
    </xf>
    <xf numFmtId="176" fontId="71" fillId="0" borderId="0" xfId="0" applyNumberFormat="1" applyFont="1" applyAlignment="1" applyProtection="1">
      <alignment horizontal="center" vertical="center"/>
      <protection hidden="1"/>
    </xf>
    <xf numFmtId="177" fontId="71" fillId="0" borderId="0" xfId="0" applyNumberFormat="1" applyFont="1" applyAlignment="1" applyProtection="1">
      <alignment horizontal="center" vertical="center"/>
      <protection hidden="1"/>
    </xf>
    <xf numFmtId="176" fontId="71" fillId="0" borderId="0" xfId="0" applyNumberFormat="1" applyFont="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72" fillId="0" borderId="23"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30" xfId="0" applyBorder="1" applyAlignment="1" applyProtection="1">
      <alignment vertical="center"/>
      <protection hidden="1"/>
    </xf>
    <xf numFmtId="0" fontId="0" fillId="0" borderId="31" xfId="0" applyBorder="1" applyAlignment="1" applyProtection="1">
      <alignment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73" fillId="0" borderId="0" xfId="0" applyFont="1" applyAlignment="1" applyProtection="1">
      <alignment horizontal="center" vertical="center"/>
      <protection hidden="1"/>
    </xf>
    <xf numFmtId="0" fontId="59" fillId="0" borderId="0" xfId="0" applyFont="1" applyAlignment="1" applyProtection="1">
      <alignment vertical="center"/>
      <protection hidden="1"/>
    </xf>
    <xf numFmtId="0" fontId="74" fillId="0" borderId="0" xfId="0" applyFont="1" applyFill="1" applyAlignment="1" applyProtection="1">
      <alignment vertical="center"/>
      <protection hidden="1"/>
    </xf>
    <xf numFmtId="0" fontId="73" fillId="0" borderId="0" xfId="0" applyFont="1" applyAlignment="1" applyProtection="1">
      <alignment vertical="center"/>
      <protection hidden="1"/>
    </xf>
    <xf numFmtId="14" fontId="0" fillId="0" borderId="0" xfId="0" applyNumberFormat="1" applyAlignment="1" applyProtection="1">
      <alignment vertical="center" shrinkToFit="1"/>
      <protection hidden="1"/>
    </xf>
    <xf numFmtId="0" fontId="0" fillId="0" borderId="0" xfId="0" applyAlignment="1" applyProtection="1">
      <alignment vertical="center"/>
      <protection hidden="1"/>
    </xf>
    <xf numFmtId="0" fontId="74" fillId="0" borderId="0" xfId="0" applyFont="1" applyFill="1" applyBorder="1" applyAlignment="1" applyProtection="1">
      <alignment vertical="center"/>
      <protection hidden="1"/>
    </xf>
    <xf numFmtId="0" fontId="59" fillId="0" borderId="0" xfId="0" applyFont="1" applyAlignment="1" applyProtection="1">
      <alignment vertical="center"/>
      <protection hidden="1"/>
    </xf>
    <xf numFmtId="0" fontId="73" fillId="0" borderId="0" xfId="0" applyFont="1" applyFill="1" applyAlignment="1" applyProtection="1">
      <alignment vertical="center"/>
      <protection hidden="1"/>
    </xf>
    <xf numFmtId="0" fontId="74" fillId="0" borderId="0" xfId="0" applyFont="1" applyAlignment="1" applyProtection="1">
      <alignment vertical="center"/>
      <protection hidden="1"/>
    </xf>
    <xf numFmtId="0" fontId="47" fillId="0" borderId="0" xfId="0" applyFont="1" applyFill="1" applyAlignment="1" applyProtection="1">
      <alignment vertical="center"/>
      <protection hidden="1"/>
    </xf>
    <xf numFmtId="0" fontId="70" fillId="0" borderId="0" xfId="0" applyFont="1" applyAlignment="1" applyProtection="1">
      <alignment horizontal="left" vertical="center"/>
      <protection hidden="1"/>
    </xf>
    <xf numFmtId="0" fontId="75" fillId="0" borderId="0" xfId="0" applyFont="1" applyAlignment="1" applyProtection="1">
      <alignment vertical="center"/>
      <protection hidden="1"/>
    </xf>
    <xf numFmtId="176" fontId="70" fillId="34" borderId="0" xfId="0" applyNumberFormat="1" applyFont="1" applyFill="1" applyAlignment="1" applyProtection="1">
      <alignment horizontal="center" vertical="center"/>
      <protection hidden="1"/>
    </xf>
    <xf numFmtId="0" fontId="51" fillId="0" borderId="0" xfId="43" applyAlignment="1" applyProtection="1">
      <alignment vertical="center"/>
      <protection hidden="1"/>
    </xf>
    <xf numFmtId="0" fontId="70" fillId="0" borderId="34" xfId="0" applyFont="1" applyBorder="1" applyAlignment="1" applyProtection="1">
      <alignment horizontal="center" vertical="center"/>
      <protection hidden="1"/>
    </xf>
    <xf numFmtId="0" fontId="70" fillId="0" borderId="0" xfId="0" applyFont="1" applyAlignment="1">
      <alignment horizontal="left" vertical="center" shrinkToFit="1"/>
    </xf>
    <xf numFmtId="0" fontId="0" fillId="0" borderId="19" xfId="0" applyBorder="1" applyAlignment="1" applyProtection="1">
      <alignment vertical="center"/>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vertical="center"/>
      <protection hidden="1"/>
    </xf>
    <xf numFmtId="0" fontId="73" fillId="0" borderId="0" xfId="0" applyFont="1" applyFill="1" applyAlignment="1" applyProtection="1">
      <alignment vertical="center"/>
      <protection hidden="1"/>
    </xf>
    <xf numFmtId="0" fontId="73" fillId="0" borderId="35" xfId="0" applyFont="1" applyFill="1" applyBorder="1" applyAlignment="1" applyProtection="1">
      <alignment horizontal="center" vertical="center"/>
      <protection hidden="1"/>
    </xf>
    <xf numFmtId="0" fontId="73" fillId="0" borderId="24" xfId="0" applyFont="1" applyFill="1" applyBorder="1" applyAlignment="1" applyProtection="1">
      <alignment vertical="center"/>
      <protection hidden="1"/>
    </xf>
    <xf numFmtId="0" fontId="73" fillId="0" borderId="24" xfId="0" applyFont="1" applyFill="1" applyBorder="1" applyAlignment="1" applyProtection="1">
      <alignment vertical="center"/>
      <protection hidden="1"/>
    </xf>
    <xf numFmtId="0" fontId="73" fillId="0" borderId="25" xfId="0" applyFont="1" applyFill="1" applyBorder="1" applyAlignment="1" applyProtection="1">
      <alignment vertical="center"/>
      <protection hidden="1"/>
    </xf>
    <xf numFmtId="0" fontId="73" fillId="34" borderId="36" xfId="0" applyFont="1" applyFill="1" applyBorder="1" applyAlignment="1" applyProtection="1">
      <alignment horizontal="center" vertical="center" shrinkToFit="1"/>
      <protection locked="0"/>
    </xf>
    <xf numFmtId="0" fontId="73" fillId="0" borderId="37" xfId="0" applyFont="1" applyFill="1" applyBorder="1" applyAlignment="1" applyProtection="1">
      <alignment horizontal="left" vertical="center" shrinkToFit="1"/>
      <protection hidden="1"/>
    </xf>
    <xf numFmtId="0" fontId="73" fillId="0" borderId="38" xfId="0" applyFont="1" applyFill="1" applyBorder="1" applyAlignment="1" applyProtection="1">
      <alignment horizontal="right" vertical="center"/>
      <protection hidden="1"/>
    </xf>
    <xf numFmtId="0" fontId="73" fillId="34" borderId="38" xfId="0" applyFont="1" applyFill="1" applyBorder="1" applyAlignment="1" applyProtection="1">
      <alignment horizontal="center" vertical="center"/>
      <protection locked="0"/>
    </xf>
    <xf numFmtId="0" fontId="73" fillId="0" borderId="38" xfId="0" applyFont="1" applyFill="1" applyBorder="1" applyAlignment="1" applyProtection="1">
      <alignment vertical="center"/>
      <protection hidden="1"/>
    </xf>
    <xf numFmtId="0" fontId="73" fillId="35" borderId="38" xfId="0" applyFont="1" applyFill="1" applyBorder="1" applyAlignment="1" applyProtection="1">
      <alignment vertical="center"/>
      <protection hidden="1"/>
    </xf>
    <xf numFmtId="0" fontId="73" fillId="0" borderId="38" xfId="0" applyFont="1" applyFill="1" applyBorder="1" applyAlignment="1" applyProtection="1">
      <alignment vertical="center" shrinkToFit="1"/>
      <protection hidden="1"/>
    </xf>
    <xf numFmtId="5" fontId="73" fillId="34" borderId="39" xfId="0" applyNumberFormat="1" applyFont="1" applyFill="1" applyBorder="1" applyAlignment="1" applyProtection="1">
      <alignment vertical="center"/>
      <protection locked="0"/>
    </xf>
    <xf numFmtId="0" fontId="73" fillId="0" borderId="40" xfId="0" applyFont="1" applyFill="1" applyBorder="1" applyAlignment="1" applyProtection="1">
      <alignment horizontal="center" vertical="center"/>
      <protection hidden="1"/>
    </xf>
    <xf numFmtId="0" fontId="73" fillId="0" borderId="41" xfId="0" applyFont="1" applyFill="1" applyBorder="1" applyAlignment="1" applyProtection="1">
      <alignment horizontal="right" vertical="center"/>
      <protection hidden="1"/>
    </xf>
    <xf numFmtId="0" fontId="73" fillId="0" borderId="10" xfId="0" applyFont="1" applyFill="1" applyBorder="1" applyAlignment="1" applyProtection="1">
      <alignment horizontal="center" vertical="center"/>
      <protection hidden="1"/>
    </xf>
    <xf numFmtId="0" fontId="73" fillId="0" borderId="42" xfId="0" applyFont="1" applyFill="1" applyBorder="1" applyAlignment="1" applyProtection="1">
      <alignment horizontal="center" vertical="center"/>
      <protection hidden="1"/>
    </xf>
    <xf numFmtId="0" fontId="73" fillId="0" borderId="43" xfId="0" applyFont="1" applyFill="1" applyBorder="1" applyAlignment="1" applyProtection="1">
      <alignment vertical="center"/>
      <protection hidden="1"/>
    </xf>
    <xf numFmtId="0" fontId="73" fillId="0" borderId="44" xfId="0" applyFont="1" applyFill="1" applyBorder="1" applyAlignment="1" applyProtection="1">
      <alignment vertical="center"/>
      <protection hidden="1"/>
    </xf>
    <xf numFmtId="0" fontId="73" fillId="34" borderId="45" xfId="0" applyFont="1" applyFill="1" applyBorder="1" applyAlignment="1" applyProtection="1">
      <alignment horizontal="center" vertical="center" shrinkToFit="1"/>
      <protection locked="0"/>
    </xf>
    <xf numFmtId="0" fontId="73" fillId="0" borderId="46" xfId="0" applyFont="1" applyFill="1" applyBorder="1" applyAlignment="1" applyProtection="1">
      <alignment horizontal="center" vertical="center" shrinkToFit="1"/>
      <protection hidden="1"/>
    </xf>
    <xf numFmtId="0" fontId="76" fillId="0" borderId="0" xfId="0" applyFont="1" applyFill="1" applyAlignment="1" applyProtection="1">
      <alignment vertical="center"/>
      <protection hidden="1"/>
    </xf>
    <xf numFmtId="0" fontId="47" fillId="0" borderId="0" xfId="0" applyFont="1" applyFill="1" applyAlignment="1" applyProtection="1">
      <alignment vertical="top"/>
      <protection hidden="1"/>
    </xf>
    <xf numFmtId="0" fontId="77" fillId="0" borderId="0" xfId="0" applyFont="1" applyAlignment="1" applyProtection="1">
      <alignment vertical="top"/>
      <protection hidden="1"/>
    </xf>
    <xf numFmtId="0" fontId="70" fillId="0" borderId="0" xfId="0" applyFont="1" applyAlignment="1" applyProtection="1">
      <alignment vertical="top"/>
      <protection hidden="1"/>
    </xf>
    <xf numFmtId="0" fontId="0" fillId="0" borderId="0" xfId="0" applyFont="1" applyAlignment="1">
      <alignment vertical="top"/>
    </xf>
    <xf numFmtId="0" fontId="78" fillId="0" borderId="0" xfId="0" applyFont="1" applyAlignment="1" applyProtection="1">
      <alignment vertical="top"/>
      <protection hidden="1"/>
    </xf>
    <xf numFmtId="0" fontId="78" fillId="0" borderId="0" xfId="0" applyFont="1" applyAlignment="1" applyProtection="1">
      <alignment horizontal="left" vertical="top"/>
      <protection locked="0"/>
    </xf>
    <xf numFmtId="0" fontId="79" fillId="0" borderId="0" xfId="0" applyFont="1" applyAlignment="1" applyProtection="1">
      <alignment horizontal="left" vertical="top"/>
      <protection hidden="1"/>
    </xf>
    <xf numFmtId="0" fontId="0" fillId="0" borderId="0" xfId="0" applyFont="1" applyAlignment="1" applyProtection="1">
      <alignment vertical="top"/>
      <protection hidden="1"/>
    </xf>
    <xf numFmtId="0" fontId="73" fillId="0" borderId="0" xfId="0" applyFont="1" applyAlignment="1" applyProtection="1">
      <alignment horizontal="center" vertical="center" shrinkToFit="1"/>
      <protection hidden="1"/>
    </xf>
    <xf numFmtId="0" fontId="0" fillId="0" borderId="0" xfId="0" applyAlignment="1">
      <alignment vertical="top"/>
    </xf>
    <xf numFmtId="0" fontId="51" fillId="0" borderId="0" xfId="43" applyFont="1" applyFill="1" applyBorder="1" applyAlignment="1" applyProtection="1">
      <alignment vertical="center"/>
      <protection hidden="1" locked="0"/>
    </xf>
    <xf numFmtId="0" fontId="0" fillId="0" borderId="0" xfId="0" applyFont="1" applyBorder="1" applyAlignment="1" applyProtection="1">
      <alignment vertical="center"/>
      <protection hidden="1" locked="0"/>
    </xf>
    <xf numFmtId="0" fontId="78" fillId="0" borderId="0" xfId="0" applyFont="1" applyAlignment="1" applyProtection="1">
      <alignment vertical="center"/>
      <protection locked="0"/>
    </xf>
    <xf numFmtId="14" fontId="0" fillId="0" borderId="0" xfId="0" applyNumberFormat="1" applyFont="1" applyAlignment="1" applyProtection="1">
      <alignment vertical="center" shrinkToFit="1"/>
      <protection hidden="1"/>
    </xf>
    <xf numFmtId="0" fontId="0" fillId="0" borderId="0" xfId="0" applyFont="1" applyAlignment="1" applyProtection="1">
      <alignment horizontal="left" vertical="center"/>
      <protection hidden="1"/>
    </xf>
    <xf numFmtId="0" fontId="67" fillId="0" borderId="0" xfId="0" applyFont="1" applyAlignment="1" applyProtection="1">
      <alignment vertical="center" shrinkToFit="1"/>
      <protection hidden="1"/>
    </xf>
    <xf numFmtId="0" fontId="80" fillId="0" borderId="0" xfId="0" applyFont="1" applyAlignment="1" applyProtection="1">
      <alignment vertical="center"/>
      <protection hidden="1"/>
    </xf>
    <xf numFmtId="0" fontId="0" fillId="0" borderId="0" xfId="0" applyAlignment="1" applyProtection="1">
      <alignment horizontal="center" vertical="center" shrinkToFit="1"/>
      <protection hidden="1"/>
    </xf>
    <xf numFmtId="0" fontId="0" fillId="0" borderId="0" xfId="0" applyAlignment="1" applyProtection="1">
      <alignment vertical="center" shrinkToFit="1"/>
      <protection hidden="1"/>
    </xf>
    <xf numFmtId="0" fontId="72" fillId="0" borderId="0" xfId="0" applyFont="1" applyAlignment="1" applyProtection="1">
      <alignment vertical="center"/>
      <protection locked="0"/>
    </xf>
    <xf numFmtId="0" fontId="7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shrinkToFit="1"/>
      <protection hidden="1" locked="0"/>
    </xf>
    <xf numFmtId="0" fontId="51" fillId="0" borderId="0" xfId="43" applyAlignment="1" applyProtection="1">
      <alignment vertical="center"/>
      <protection hidden="1" locked="0"/>
    </xf>
    <xf numFmtId="0" fontId="81" fillId="0" borderId="0" xfId="43" applyFont="1" applyAlignment="1" applyProtection="1">
      <alignment vertical="center"/>
      <protection hidden="1"/>
    </xf>
    <xf numFmtId="0" fontId="0" fillId="33" borderId="0" xfId="0" applyFill="1" applyAlignment="1" applyProtection="1">
      <alignment vertical="center"/>
      <protection hidden="1"/>
    </xf>
    <xf numFmtId="0" fontId="59" fillId="0" borderId="47" xfId="0" applyFont="1" applyFill="1" applyBorder="1" applyAlignment="1" applyProtection="1">
      <alignment horizontal="center" vertical="center" shrinkToFit="1"/>
      <protection hidden="1"/>
    </xf>
    <xf numFmtId="0" fontId="59" fillId="0" borderId="48" xfId="0" applyFont="1" applyFill="1" applyBorder="1" applyAlignment="1" applyProtection="1">
      <alignment horizontal="center" vertical="center" shrinkToFit="1"/>
      <protection hidden="1"/>
    </xf>
    <xf numFmtId="0" fontId="59" fillId="0" borderId="49" xfId="0" applyFont="1" applyFill="1" applyBorder="1" applyAlignment="1" applyProtection="1">
      <alignment horizontal="center" vertical="center" shrinkToFit="1"/>
      <protection hidden="1"/>
    </xf>
    <xf numFmtId="0" fontId="59" fillId="0" borderId="0" xfId="0" applyFont="1" applyFill="1" applyAlignment="1" applyProtection="1">
      <alignment vertical="center" shrinkToFit="1"/>
      <protection hidden="1"/>
    </xf>
    <xf numFmtId="0" fontId="59" fillId="0" borderId="47" xfId="0" applyFont="1" applyFill="1" applyBorder="1" applyAlignment="1" applyProtection="1">
      <alignment vertical="center" shrinkToFit="1"/>
      <protection hidden="1"/>
    </xf>
    <xf numFmtId="0" fontId="59" fillId="0" borderId="19" xfId="0" applyFont="1" applyFill="1" applyBorder="1" applyAlignment="1" applyProtection="1">
      <alignment vertical="center"/>
      <protection hidden="1"/>
    </xf>
    <xf numFmtId="0" fontId="59" fillId="0" borderId="20" xfId="0" applyFont="1" applyFill="1" applyBorder="1" applyAlignment="1" applyProtection="1">
      <alignment vertical="center"/>
      <protection hidden="1"/>
    </xf>
    <xf numFmtId="0" fontId="82" fillId="0" borderId="49" xfId="0" applyNumberFormat="1" applyFont="1" applyFill="1" applyBorder="1" applyAlignment="1" applyProtection="1">
      <alignment horizontal="center" vertical="center"/>
      <protection hidden="1"/>
    </xf>
    <xf numFmtId="0" fontId="59" fillId="0" borderId="16" xfId="0" applyFont="1" applyFill="1" applyBorder="1" applyAlignment="1" applyProtection="1">
      <alignment horizontal="center" vertical="center" shrinkToFit="1"/>
      <protection hidden="1"/>
    </xf>
    <xf numFmtId="0" fontId="59" fillId="0" borderId="50" xfId="0" applyFont="1" applyFill="1" applyBorder="1" applyAlignment="1" applyProtection="1">
      <alignment horizontal="center" vertical="center" shrinkToFit="1"/>
      <protection hidden="1"/>
    </xf>
    <xf numFmtId="0" fontId="59" fillId="0" borderId="51" xfId="0" applyFont="1" applyFill="1" applyBorder="1" applyAlignment="1" applyProtection="1">
      <alignment horizontal="center" vertical="center" shrinkToFit="1"/>
      <protection hidden="1"/>
    </xf>
    <xf numFmtId="0" fontId="59" fillId="0" borderId="0" xfId="0" applyFont="1" applyFill="1" applyAlignment="1" applyProtection="1">
      <alignment horizontal="center" vertical="center" shrinkToFit="1"/>
      <protection hidden="1"/>
    </xf>
    <xf numFmtId="0" fontId="78" fillId="0" borderId="16" xfId="0" applyFont="1" applyFill="1" applyBorder="1" applyAlignment="1" applyProtection="1">
      <alignment horizontal="center" vertical="center" shrinkToFit="1"/>
      <protection hidden="1"/>
    </xf>
    <xf numFmtId="0" fontId="78" fillId="0" borderId="51" xfId="0" applyFont="1" applyFill="1" applyBorder="1" applyAlignment="1" applyProtection="1">
      <alignment horizontal="center" vertical="center" shrinkToFit="1"/>
      <protection hidden="1"/>
    </xf>
    <xf numFmtId="0" fontId="59" fillId="0" borderId="18" xfId="0" applyFont="1" applyFill="1" applyBorder="1" applyAlignment="1" applyProtection="1">
      <alignment horizontal="center" vertical="center" shrinkToFit="1"/>
      <protection hidden="1"/>
    </xf>
    <xf numFmtId="0" fontId="59" fillId="0" borderId="22" xfId="0" applyFont="1" applyFill="1" applyBorder="1" applyAlignment="1" applyProtection="1">
      <alignment horizontal="center" vertical="center" shrinkToFit="1"/>
      <protection hidden="1"/>
    </xf>
    <xf numFmtId="0" fontId="59" fillId="0" borderId="52" xfId="0" applyFont="1" applyFill="1" applyBorder="1" applyAlignment="1" applyProtection="1">
      <alignment horizontal="center" vertical="center" shrinkToFit="1"/>
      <protection hidden="1"/>
    </xf>
    <xf numFmtId="0" fontId="78" fillId="0" borderId="18" xfId="0" applyFont="1" applyFill="1" applyBorder="1" applyAlignment="1" applyProtection="1">
      <alignment horizontal="center" vertical="center" shrinkToFit="1"/>
      <protection hidden="1"/>
    </xf>
    <xf numFmtId="0" fontId="78" fillId="0" borderId="52" xfId="0" applyFont="1" applyFill="1" applyBorder="1" applyAlignment="1" applyProtection="1">
      <alignment horizontal="center" vertical="center" shrinkToFit="1"/>
      <protection hidden="1"/>
    </xf>
    <xf numFmtId="0" fontId="0" fillId="0" borderId="47" xfId="0" applyFill="1" applyBorder="1" applyAlignment="1" applyProtection="1">
      <alignment horizontal="center" vertical="center" shrinkToFit="1"/>
      <protection hidden="1"/>
    </xf>
    <xf numFmtId="0" fontId="0" fillId="0" borderId="53" xfId="0" applyFill="1" applyBorder="1" applyAlignment="1" applyProtection="1">
      <alignment horizontal="center" vertical="center" shrinkToFit="1"/>
      <protection hidden="1"/>
    </xf>
    <xf numFmtId="0" fontId="0" fillId="0" borderId="54" xfId="0" applyFill="1" applyBorder="1" applyAlignment="1" applyProtection="1">
      <alignment horizontal="center" vertical="center" shrinkToFit="1"/>
      <protection hidden="1"/>
    </xf>
    <xf numFmtId="0" fontId="0" fillId="0" borderId="49" xfId="0" applyFill="1" applyBorder="1" applyAlignment="1" applyProtection="1">
      <alignment horizontal="center" vertical="center" shrinkToFit="1"/>
      <protection hidden="1"/>
    </xf>
    <xf numFmtId="0" fontId="79" fillId="0" borderId="16" xfId="0" applyFont="1" applyFill="1" applyBorder="1" applyAlignment="1" applyProtection="1">
      <alignment vertical="center"/>
      <protection hidden="1"/>
    </xf>
    <xf numFmtId="0" fontId="0" fillId="0" borderId="55" xfId="0" applyFill="1" applyBorder="1" applyAlignment="1" applyProtection="1">
      <alignment vertical="center"/>
      <protection hidden="1"/>
    </xf>
    <xf numFmtId="0" fontId="70" fillId="0" borderId="56" xfId="0" applyFont="1" applyFill="1" applyBorder="1" applyAlignment="1" applyProtection="1">
      <alignment vertical="center"/>
      <protection hidden="1"/>
    </xf>
    <xf numFmtId="0" fontId="0" fillId="0" borderId="55" xfId="0" applyFill="1" applyBorder="1" applyAlignment="1" applyProtection="1">
      <alignment vertical="center"/>
      <protection hidden="1"/>
    </xf>
    <xf numFmtId="0" fontId="0" fillId="0" borderId="57" xfId="0" applyFill="1" applyBorder="1" applyAlignment="1" applyProtection="1">
      <alignment vertical="center"/>
      <protection hidden="1"/>
    </xf>
    <xf numFmtId="0" fontId="79" fillId="0" borderId="17"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70" fillId="0" borderId="11"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79" fillId="0" borderId="58"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70" fillId="0" borderId="14"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79" fillId="0" borderId="59" xfId="0" applyFont="1" applyFill="1" applyBorder="1" applyAlignment="1" applyProtection="1">
      <alignment vertical="center"/>
      <protection hidden="1"/>
    </xf>
    <xf numFmtId="0" fontId="79" fillId="0" borderId="60" xfId="0" applyFont="1" applyFill="1" applyBorder="1" applyAlignment="1" applyProtection="1">
      <alignment vertical="center"/>
      <protection hidden="1"/>
    </xf>
    <xf numFmtId="0" fontId="0" fillId="0" borderId="10" xfId="0" applyFill="1" applyBorder="1" applyAlignment="1" applyProtection="1">
      <alignment vertical="center" shrinkToFit="1"/>
      <protection hidden="1"/>
    </xf>
    <xf numFmtId="0" fontId="70" fillId="0" borderId="10"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Alignment="1" applyProtection="1">
      <alignment vertical="center" shrinkToFit="1"/>
      <protection hidden="1"/>
    </xf>
    <xf numFmtId="0" fontId="59"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70" fillId="0" borderId="16" xfId="0" applyFont="1" applyFill="1" applyBorder="1" applyAlignment="1" applyProtection="1">
      <alignment horizontal="center" vertical="center"/>
      <protection hidden="1"/>
    </xf>
    <xf numFmtId="0" fontId="70" fillId="0" borderId="50" xfId="0" applyFont="1" applyFill="1" applyBorder="1" applyAlignment="1" applyProtection="1">
      <alignment horizontal="center" vertical="center"/>
      <protection hidden="1"/>
    </xf>
    <xf numFmtId="0" fontId="70" fillId="0" borderId="51" xfId="0" applyFont="1" applyFill="1" applyBorder="1" applyAlignment="1" applyProtection="1">
      <alignment horizontal="center" vertical="center"/>
      <protection hidden="1"/>
    </xf>
    <xf numFmtId="0" fontId="70" fillId="0" borderId="17" xfId="0" applyFont="1" applyFill="1" applyBorder="1" applyAlignment="1" applyProtection="1">
      <alignment horizontal="center" vertical="center"/>
      <protection hidden="1"/>
    </xf>
    <xf numFmtId="0" fontId="70" fillId="0" borderId="61" xfId="0" applyFont="1" applyFill="1" applyBorder="1" applyAlignment="1" applyProtection="1">
      <alignment horizontal="center" vertical="center"/>
      <protection hidden="1"/>
    </xf>
    <xf numFmtId="0" fontId="70" fillId="0" borderId="62" xfId="0" applyFont="1" applyFill="1" applyBorder="1" applyAlignment="1" applyProtection="1">
      <alignment horizontal="center" vertical="center"/>
      <protection hidden="1"/>
    </xf>
    <xf numFmtId="0" fontId="83" fillId="0" borderId="62" xfId="0" applyFont="1" applyFill="1" applyBorder="1" applyAlignment="1" applyProtection="1">
      <alignment horizontal="center" vertical="center"/>
      <protection hidden="1"/>
    </xf>
    <xf numFmtId="14" fontId="70" fillId="0" borderId="17" xfId="0" applyNumberFormat="1" applyFont="1" applyFill="1" applyBorder="1" applyAlignment="1" applyProtection="1">
      <alignment horizontal="center" vertical="center"/>
      <protection hidden="1"/>
    </xf>
    <xf numFmtId="0" fontId="70" fillId="0" borderId="18" xfId="0" applyFont="1" applyFill="1" applyBorder="1" applyAlignment="1" applyProtection="1">
      <alignment horizontal="center" vertical="center"/>
      <protection hidden="1"/>
    </xf>
    <xf numFmtId="0" fontId="70" fillId="0" borderId="22" xfId="0" applyFont="1" applyFill="1" applyBorder="1" applyAlignment="1" applyProtection="1">
      <alignment horizontal="center" vertical="center"/>
      <protection hidden="1"/>
    </xf>
    <xf numFmtId="178" fontId="83" fillId="0" borderId="52" xfId="0" applyNumberFormat="1" applyFont="1" applyFill="1" applyBorder="1" applyAlignment="1" applyProtection="1">
      <alignment horizontal="center" vertical="center"/>
      <protection hidden="1"/>
    </xf>
    <xf numFmtId="0" fontId="70" fillId="0" borderId="0" xfId="0" applyFont="1" applyFill="1" applyAlignment="1" applyProtection="1">
      <alignment horizontal="center" vertical="center"/>
      <protection hidden="1"/>
    </xf>
    <xf numFmtId="0" fontId="70" fillId="0" borderId="0" xfId="0" applyFont="1" applyFill="1" applyAlignment="1" applyProtection="1">
      <alignment vertical="center"/>
      <protection hidden="1"/>
    </xf>
    <xf numFmtId="0" fontId="70" fillId="0" borderId="59" xfId="0" applyFont="1" applyFill="1" applyBorder="1" applyAlignment="1" applyProtection="1">
      <alignment vertical="center"/>
      <protection hidden="1"/>
    </xf>
    <xf numFmtId="0" fontId="70" fillId="0" borderId="55" xfId="0" applyFont="1" applyFill="1" applyBorder="1" applyAlignment="1" applyProtection="1">
      <alignment vertical="center"/>
      <protection hidden="1"/>
    </xf>
    <xf numFmtId="0" fontId="70" fillId="0" borderId="57" xfId="0" applyFont="1" applyFill="1" applyBorder="1" applyAlignment="1" applyProtection="1">
      <alignment vertical="center"/>
      <protection hidden="1"/>
    </xf>
    <xf numFmtId="0" fontId="70" fillId="0" borderId="60" xfId="0" applyFont="1" applyFill="1" applyBorder="1" applyAlignment="1" applyProtection="1">
      <alignment vertical="center"/>
      <protection hidden="1"/>
    </xf>
    <xf numFmtId="0" fontId="70" fillId="0" borderId="10" xfId="0" applyFont="1" applyFill="1" applyBorder="1" applyAlignment="1" applyProtection="1">
      <alignment vertical="center"/>
      <protection hidden="1"/>
    </xf>
    <xf numFmtId="0" fontId="70" fillId="0" borderId="12" xfId="0" applyFont="1" applyFill="1" applyBorder="1" applyAlignment="1" applyProtection="1">
      <alignment vertical="center"/>
      <protection hidden="1"/>
    </xf>
    <xf numFmtId="0" fontId="70" fillId="0" borderId="58" xfId="0" applyFont="1" applyFill="1" applyBorder="1" applyAlignment="1" applyProtection="1">
      <alignment vertical="center"/>
      <protection hidden="1"/>
    </xf>
    <xf numFmtId="0" fontId="70" fillId="0" borderId="13" xfId="0" applyFont="1" applyFill="1" applyBorder="1" applyAlignment="1" applyProtection="1">
      <alignment vertical="center"/>
      <protection hidden="1"/>
    </xf>
    <xf numFmtId="0" fontId="70" fillId="0" borderId="15"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59" fillId="0"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14" fontId="70" fillId="0" borderId="0" xfId="0" applyNumberFormat="1"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0" fontId="84"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59" fillId="0" borderId="0" xfId="0" applyFont="1" applyFill="1" applyBorder="1" applyAlignment="1" applyProtection="1">
      <alignment horizontal="center" vertical="center"/>
      <protection hidden="1"/>
    </xf>
    <xf numFmtId="0" fontId="55" fillId="0" borderId="0" xfId="0" applyFont="1" applyAlignment="1" applyProtection="1">
      <alignment vertical="center" shrinkToFit="1"/>
      <protection hidden="1"/>
    </xf>
    <xf numFmtId="0" fontId="55" fillId="0" borderId="0" xfId="0" applyFont="1" applyAlignment="1" applyProtection="1">
      <alignment horizontal="center" vertical="center"/>
      <protection hidden="1"/>
    </xf>
    <xf numFmtId="0" fontId="59" fillId="0" borderId="0" xfId="0" applyFont="1" applyAlignment="1" applyProtection="1">
      <alignment horizontal="center" vertical="center" shrinkToFit="1"/>
      <protection hidden="1" locked="0"/>
    </xf>
    <xf numFmtId="0" fontId="77"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70" fillId="0" borderId="50" xfId="0" applyFont="1" applyBorder="1" applyAlignment="1" applyProtection="1">
      <alignment vertical="center" shrinkToFit="1"/>
      <protection hidden="1"/>
    </xf>
    <xf numFmtId="0" fontId="70" fillId="0" borderId="51" xfId="0" applyFont="1" applyBorder="1" applyAlignment="1" applyProtection="1">
      <alignment vertical="center" shrinkToFit="1"/>
      <protection hidden="1"/>
    </xf>
    <xf numFmtId="0" fontId="70" fillId="0" borderId="61" xfId="0" applyFont="1" applyBorder="1" applyAlignment="1" applyProtection="1">
      <alignment vertical="center" shrinkToFit="1"/>
      <protection hidden="1"/>
    </xf>
    <xf numFmtId="0" fontId="70" fillId="0" borderId="62" xfId="0" applyFont="1" applyBorder="1" applyAlignment="1" applyProtection="1">
      <alignment vertical="center" shrinkToFit="1"/>
      <protection hidden="1"/>
    </xf>
    <xf numFmtId="0" fontId="77" fillId="0" borderId="28" xfId="0" applyFont="1" applyBorder="1" applyAlignment="1" applyProtection="1">
      <alignment horizontal="left" vertical="center" wrapText="1"/>
      <protection hidden="1"/>
    </xf>
    <xf numFmtId="0" fontId="85" fillId="0" borderId="28" xfId="0" applyFont="1" applyBorder="1" applyAlignment="1" applyProtection="1">
      <alignment horizontal="left" vertical="center" wrapText="1"/>
      <protection hidden="1"/>
    </xf>
    <xf numFmtId="0" fontId="59" fillId="0" borderId="0" xfId="0" applyFont="1" applyAlignment="1" applyProtection="1">
      <alignment vertical="center" wrapText="1" shrinkToFit="1"/>
      <protection hidden="1"/>
    </xf>
    <xf numFmtId="0" fontId="59" fillId="0" borderId="0" xfId="0" applyFont="1" applyAlignment="1" applyProtection="1">
      <alignment vertical="center" shrinkToFit="1"/>
      <protection hidden="1"/>
    </xf>
    <xf numFmtId="0" fontId="51" fillId="0" borderId="48" xfId="43" applyBorder="1" applyAlignment="1" applyProtection="1">
      <alignment horizontal="center" vertical="center" shrinkToFit="1"/>
      <protection hidden="1" locked="0"/>
    </xf>
    <xf numFmtId="0" fontId="59" fillId="0" borderId="48" xfId="0" applyFont="1" applyBorder="1" applyAlignment="1" applyProtection="1">
      <alignment horizontal="center" vertical="center" shrinkToFit="1"/>
      <protection hidden="1" locked="0"/>
    </xf>
    <xf numFmtId="0" fontId="59" fillId="0" borderId="49" xfId="0" applyFont="1" applyBorder="1" applyAlignment="1" applyProtection="1">
      <alignment horizontal="center" vertical="center" shrinkToFit="1"/>
      <protection hidden="1" locked="0"/>
    </xf>
    <xf numFmtId="0" fontId="70" fillId="0" borderId="61" xfId="0" applyFont="1" applyBorder="1" applyAlignment="1" applyProtection="1">
      <alignment vertical="center" wrapText="1"/>
      <protection hidden="1"/>
    </xf>
    <xf numFmtId="0" fontId="70" fillId="0" borderId="62" xfId="0" applyFont="1" applyBorder="1" applyAlignment="1" applyProtection="1">
      <alignment vertical="center" wrapText="1"/>
      <protection hidden="1"/>
    </xf>
    <xf numFmtId="0" fontId="70" fillId="0" borderId="22" xfId="0" applyFont="1" applyBorder="1" applyAlignment="1" applyProtection="1">
      <alignment vertical="center" shrinkToFit="1"/>
      <protection hidden="1"/>
    </xf>
    <xf numFmtId="0" fontId="70" fillId="0" borderId="52" xfId="0" applyFont="1" applyBorder="1" applyAlignment="1" applyProtection="1">
      <alignment vertical="center" shrinkToFit="1"/>
      <protection hidden="1"/>
    </xf>
    <xf numFmtId="0" fontId="0" fillId="0" borderId="48" xfId="0" applyBorder="1" applyAlignment="1" applyProtection="1">
      <alignment horizontal="center" vertical="center" shrinkToFit="1"/>
      <protection hidden="1"/>
    </xf>
    <xf numFmtId="0" fontId="51" fillId="0" borderId="48" xfId="43" applyBorder="1" applyAlignment="1" applyProtection="1">
      <alignment horizontal="center" vertical="center" shrinkToFit="1"/>
      <protection hidden="1"/>
    </xf>
    <xf numFmtId="0" fontId="72" fillId="0" borderId="47" xfId="0" applyFont="1" applyBorder="1" applyAlignment="1" applyProtection="1">
      <alignment horizontal="center" vertical="center" shrinkToFit="1"/>
      <protection hidden="1"/>
    </xf>
    <xf numFmtId="0" fontId="72" fillId="0" borderId="48" xfId="0" applyFont="1" applyBorder="1" applyAlignment="1" applyProtection="1">
      <alignment horizontal="center" vertical="center" shrinkToFit="1"/>
      <protection hidden="1"/>
    </xf>
    <xf numFmtId="0" fontId="70"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70" fillId="0" borderId="60"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2" xfId="0" applyBorder="1" applyAlignment="1" applyProtection="1">
      <alignment vertical="center" wrapText="1"/>
      <protection hidden="1"/>
    </xf>
    <xf numFmtId="0" fontId="70" fillId="0" borderId="10" xfId="0" applyFont="1" applyBorder="1" applyAlignment="1" applyProtection="1">
      <alignment vertical="center" wrapText="1"/>
      <protection hidden="1"/>
    </xf>
    <xf numFmtId="0" fontId="70" fillId="0" borderId="12" xfId="0" applyFont="1" applyBorder="1" applyAlignment="1" applyProtection="1">
      <alignment vertical="center" wrapText="1"/>
      <protection hidden="1"/>
    </xf>
    <xf numFmtId="0" fontId="70" fillId="0" borderId="18" xfId="0" applyFont="1" applyBorder="1" applyAlignment="1" applyProtection="1">
      <alignment vertical="center"/>
      <protection hidden="1"/>
    </xf>
    <xf numFmtId="0" fontId="70" fillId="0" borderId="22" xfId="0" applyFont="1" applyBorder="1" applyAlignment="1" applyProtection="1">
      <alignment vertical="center"/>
      <protection hidden="1"/>
    </xf>
    <xf numFmtId="0" fontId="51" fillId="0" borderId="22" xfId="43" applyBorder="1" applyAlignment="1" applyProtection="1">
      <alignment vertical="center"/>
      <protection hidden="1" locked="0"/>
    </xf>
    <xf numFmtId="0" fontId="51" fillId="0" borderId="52" xfId="43" applyBorder="1" applyAlignment="1" applyProtection="1">
      <alignment vertical="center"/>
      <protection hidden="1" locked="0"/>
    </xf>
    <xf numFmtId="0" fontId="70" fillId="0" borderId="0" xfId="0" applyFont="1" applyAlignment="1" applyProtection="1">
      <alignment vertical="center"/>
      <protection hidden="1"/>
    </xf>
    <xf numFmtId="20" fontId="70" fillId="0" borderId="17" xfId="0" applyNumberFormat="1" applyFont="1" applyBorder="1" applyAlignment="1" applyProtection="1">
      <alignment vertical="center" wrapText="1"/>
      <protection hidden="1"/>
    </xf>
    <xf numFmtId="0" fontId="70" fillId="0" borderId="17" xfId="0" applyFont="1" applyBorder="1" applyAlignment="1" applyProtection="1">
      <alignment vertical="center" wrapText="1"/>
      <protection hidden="1"/>
    </xf>
    <xf numFmtId="0" fontId="70" fillId="0" borderId="16" xfId="0" applyFont="1" applyBorder="1" applyAlignment="1" applyProtection="1">
      <alignment vertical="center" wrapText="1"/>
      <protection hidden="1"/>
    </xf>
    <xf numFmtId="0" fontId="70" fillId="0" borderId="50" xfId="0" applyFont="1" applyBorder="1" applyAlignment="1" applyProtection="1">
      <alignment vertical="center" wrapText="1"/>
      <protection hidden="1"/>
    </xf>
    <xf numFmtId="0" fontId="70" fillId="0" borderId="51" xfId="0" applyFont="1" applyBorder="1" applyAlignment="1" applyProtection="1">
      <alignment vertical="center" wrapText="1"/>
      <protection hidden="1"/>
    </xf>
    <xf numFmtId="0" fontId="78" fillId="0" borderId="16" xfId="0" applyFont="1" applyBorder="1" applyAlignment="1" applyProtection="1">
      <alignment vertical="center" wrapText="1"/>
      <protection hidden="1"/>
    </xf>
    <xf numFmtId="0" fontId="78" fillId="0" borderId="50" xfId="0" applyFont="1" applyBorder="1" applyAlignment="1" applyProtection="1">
      <alignment vertical="center" wrapText="1"/>
      <protection hidden="1"/>
    </xf>
    <xf numFmtId="0" fontId="78" fillId="0" borderId="51" xfId="0" applyFont="1" applyBorder="1" applyAlignment="1" applyProtection="1">
      <alignment vertical="center" wrapText="1"/>
      <protection hidden="1"/>
    </xf>
    <xf numFmtId="0" fontId="73" fillId="0" borderId="44" xfId="0" applyFont="1" applyFill="1" applyBorder="1" applyAlignment="1" applyProtection="1">
      <alignment vertical="center"/>
      <protection hidden="1"/>
    </xf>
    <xf numFmtId="0" fontId="73" fillId="0" borderId="63" xfId="0" applyFont="1" applyFill="1" applyBorder="1" applyAlignment="1" applyProtection="1">
      <alignment vertical="center"/>
      <protection hidden="1"/>
    </xf>
    <xf numFmtId="0" fontId="73" fillId="34" borderId="64" xfId="0" applyFont="1" applyFill="1" applyBorder="1" applyAlignment="1" applyProtection="1">
      <alignment horizontal="left" vertical="center" shrinkToFit="1"/>
      <protection locked="0"/>
    </xf>
    <xf numFmtId="0" fontId="73" fillId="34" borderId="65" xfId="0" applyFont="1" applyFill="1" applyBorder="1" applyAlignment="1" applyProtection="1">
      <alignment horizontal="left" vertical="center" shrinkToFit="1"/>
      <protection locked="0"/>
    </xf>
    <xf numFmtId="0" fontId="73" fillId="0" borderId="66" xfId="0" applyFont="1" applyFill="1" applyBorder="1" applyAlignment="1" applyProtection="1">
      <alignment vertical="center" shrinkToFit="1"/>
      <protection hidden="1"/>
    </xf>
    <xf numFmtId="0" fontId="78" fillId="0" borderId="67" xfId="0" applyFont="1" applyBorder="1" applyAlignment="1" applyProtection="1">
      <alignment vertical="center" shrinkToFit="1"/>
      <protection hidden="1"/>
    </xf>
    <xf numFmtId="0" fontId="78" fillId="0" borderId="68" xfId="0" applyFont="1" applyBorder="1" applyAlignment="1" applyProtection="1">
      <alignment vertical="center" shrinkToFit="1"/>
      <protection hidden="1"/>
    </xf>
    <xf numFmtId="0" fontId="73" fillId="0" borderId="69" xfId="0" applyFont="1" applyFill="1" applyBorder="1" applyAlignment="1" applyProtection="1">
      <alignment vertical="center" shrinkToFit="1"/>
      <protection hidden="1"/>
    </xf>
    <xf numFmtId="0" fontId="78" fillId="0" borderId="70" xfId="0" applyFont="1" applyBorder="1" applyAlignment="1" applyProtection="1">
      <alignment vertical="center" shrinkToFit="1"/>
      <protection hidden="1"/>
    </xf>
    <xf numFmtId="0" fontId="78" fillId="0" borderId="71" xfId="0" applyFont="1" applyBorder="1" applyAlignment="1" applyProtection="1">
      <alignment vertical="center" shrinkToFit="1"/>
      <protection hidden="1"/>
    </xf>
    <xf numFmtId="0" fontId="51" fillId="0" borderId="0" xfId="43" applyAlignment="1" applyProtection="1">
      <alignment vertical="center" shrinkToFit="1"/>
      <protection hidden="1"/>
    </xf>
    <xf numFmtId="0" fontId="73" fillId="0" borderId="24" xfId="0" applyFont="1" applyFill="1" applyBorder="1" applyAlignment="1" applyProtection="1">
      <alignment vertical="center" wrapText="1"/>
      <protection hidden="1"/>
    </xf>
    <xf numFmtId="0" fontId="70" fillId="0" borderId="24" xfId="0" applyFont="1" applyBorder="1" applyAlignment="1">
      <alignment vertical="center" wrapText="1"/>
    </xf>
    <xf numFmtId="0" fontId="73" fillId="34" borderId="72" xfId="0" applyFont="1" applyFill="1" applyBorder="1" applyAlignment="1" applyProtection="1">
      <alignment horizontal="left" vertical="center" shrinkToFit="1"/>
      <protection locked="0"/>
    </xf>
    <xf numFmtId="0" fontId="78" fillId="0" borderId="70" xfId="0" applyFont="1" applyBorder="1" applyAlignment="1" applyProtection="1">
      <alignment horizontal="left" vertical="center" shrinkToFit="1"/>
      <protection locked="0"/>
    </xf>
    <xf numFmtId="0" fontId="78" fillId="0" borderId="73" xfId="0" applyFont="1" applyBorder="1" applyAlignment="1" applyProtection="1">
      <alignment horizontal="left" vertical="center" shrinkToFit="1"/>
      <protection locked="0"/>
    </xf>
    <xf numFmtId="0" fontId="73" fillId="34" borderId="70" xfId="0" applyFont="1" applyFill="1" applyBorder="1" applyAlignment="1" applyProtection="1">
      <alignment horizontal="center" vertical="center" shrinkToFit="1"/>
      <protection locked="0"/>
    </xf>
    <xf numFmtId="0" fontId="78" fillId="0" borderId="70" xfId="0" applyFont="1" applyBorder="1" applyAlignment="1" applyProtection="1">
      <alignment vertical="center" shrinkToFit="1"/>
      <protection locked="0"/>
    </xf>
    <xf numFmtId="0" fontId="78" fillId="0" borderId="73" xfId="0" applyFont="1" applyBorder="1" applyAlignment="1" applyProtection="1">
      <alignment vertical="center" shrinkToFit="1"/>
      <protection locked="0"/>
    </xf>
    <xf numFmtId="0" fontId="82"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73" fillId="0" borderId="0" xfId="0" applyFont="1" applyFill="1" applyBorder="1" applyAlignment="1" applyProtection="1">
      <alignment vertical="center"/>
      <protection hidden="1"/>
    </xf>
    <xf numFmtId="0" fontId="73" fillId="0" borderId="10" xfId="0" applyFont="1" applyFill="1" applyBorder="1" applyAlignment="1" applyProtection="1">
      <alignment vertical="center"/>
      <protection hidden="1"/>
    </xf>
    <xf numFmtId="0" fontId="73" fillId="0" borderId="12" xfId="0" applyFont="1" applyFill="1" applyBorder="1" applyAlignment="1" applyProtection="1">
      <alignment vertical="center"/>
      <protection hidden="1"/>
    </xf>
    <xf numFmtId="0" fontId="73" fillId="0" borderId="74" xfId="0" applyFont="1" applyFill="1" applyBorder="1" applyAlignment="1" applyProtection="1">
      <alignment vertical="center"/>
      <protection hidden="1"/>
    </xf>
    <xf numFmtId="0" fontId="73" fillId="0" borderId="75" xfId="0" applyFont="1" applyFill="1" applyBorder="1" applyAlignment="1" applyProtection="1">
      <alignment vertical="center"/>
      <protection hidden="1"/>
    </xf>
    <xf numFmtId="0" fontId="73" fillId="0" borderId="76" xfId="0" applyFont="1" applyFill="1" applyBorder="1" applyAlignment="1" applyProtection="1">
      <alignment vertical="center"/>
      <protection hidden="1"/>
    </xf>
    <xf numFmtId="0" fontId="73" fillId="34" borderId="76" xfId="0" applyFont="1" applyFill="1" applyBorder="1" applyAlignment="1" applyProtection="1">
      <alignment horizontal="left" vertical="center" shrinkToFit="1"/>
      <protection locked="0"/>
    </xf>
    <xf numFmtId="0" fontId="73" fillId="34" borderId="77" xfId="0" applyFont="1" applyFill="1" applyBorder="1" applyAlignment="1" applyProtection="1">
      <alignment horizontal="left" vertical="center" shrinkToFit="1"/>
      <protection locked="0"/>
    </xf>
    <xf numFmtId="0" fontId="73" fillId="0" borderId="78" xfId="0" applyFont="1" applyFill="1" applyBorder="1" applyAlignment="1" applyProtection="1">
      <alignment vertical="center"/>
      <protection hidden="1"/>
    </xf>
    <xf numFmtId="0" fontId="73" fillId="0" borderId="68" xfId="0" applyFont="1" applyFill="1" applyBorder="1" applyAlignment="1" applyProtection="1">
      <alignment vertical="center"/>
      <protection hidden="1"/>
    </xf>
    <xf numFmtId="0" fontId="73" fillId="0" borderId="64" xfId="0" applyFont="1" applyFill="1" applyBorder="1" applyAlignment="1" applyProtection="1">
      <alignment vertical="center"/>
      <protection hidden="1"/>
    </xf>
    <xf numFmtId="0" fontId="73" fillId="0" borderId="66" xfId="0" applyFont="1" applyFill="1" applyBorder="1" applyAlignment="1" applyProtection="1">
      <alignment vertical="center"/>
      <protection hidden="1"/>
    </xf>
    <xf numFmtId="0" fontId="73" fillId="0" borderId="67" xfId="0" applyFont="1" applyFill="1" applyBorder="1" applyAlignment="1" applyProtection="1">
      <alignment vertical="center"/>
      <protection hidden="1"/>
    </xf>
    <xf numFmtId="0" fontId="73" fillId="34" borderId="79" xfId="0" applyFont="1" applyFill="1" applyBorder="1" applyAlignment="1" applyProtection="1">
      <alignment horizontal="left" vertical="center" shrinkToFit="1"/>
      <protection locked="0"/>
    </xf>
    <xf numFmtId="0" fontId="78" fillId="0" borderId="67" xfId="0" applyFont="1" applyBorder="1" applyAlignment="1" applyProtection="1">
      <alignment horizontal="left" vertical="center" shrinkToFit="1"/>
      <protection locked="0"/>
    </xf>
    <xf numFmtId="0" fontId="78" fillId="0" borderId="80" xfId="0" applyFont="1" applyBorder="1" applyAlignment="1" applyProtection="1">
      <alignment horizontal="left" vertical="center" shrinkToFit="1"/>
      <protection locked="0"/>
    </xf>
    <xf numFmtId="0" fontId="73" fillId="34" borderId="67" xfId="0" applyFont="1" applyFill="1" applyBorder="1" applyAlignment="1" applyProtection="1">
      <alignment horizontal="left" vertical="center" shrinkToFit="1"/>
      <protection locked="0"/>
    </xf>
    <xf numFmtId="0" fontId="73" fillId="34" borderId="80" xfId="0" applyFont="1" applyFill="1" applyBorder="1" applyAlignment="1" applyProtection="1">
      <alignment horizontal="left" vertical="center" shrinkToFit="1"/>
      <protection locked="0"/>
    </xf>
    <xf numFmtId="0" fontId="86" fillId="0" borderId="47" xfId="43" applyFont="1" applyBorder="1" applyAlignment="1" applyProtection="1">
      <alignment vertical="center" shrinkToFit="1"/>
      <protection locked="0"/>
    </xf>
    <xf numFmtId="0" fontId="72" fillId="0" borderId="49" xfId="0" applyFont="1" applyBorder="1" applyAlignment="1" applyProtection="1">
      <alignment vertical="center" shrinkToFit="1"/>
      <protection locked="0"/>
    </xf>
    <xf numFmtId="0" fontId="86" fillId="0" borderId="19" xfId="43" applyFont="1" applyBorder="1" applyAlignment="1" applyProtection="1">
      <alignment vertical="center" shrinkToFit="1"/>
      <protection locked="0"/>
    </xf>
    <xf numFmtId="0" fontId="72" fillId="0" borderId="20" xfId="0" applyFont="1" applyBorder="1" applyAlignment="1" applyProtection="1">
      <alignment vertical="center" shrinkToFit="1"/>
      <protection locked="0"/>
    </xf>
    <xf numFmtId="0" fontId="72" fillId="0" borderId="21" xfId="0" applyFont="1" applyBorder="1" applyAlignment="1" applyProtection="1">
      <alignment vertical="center" shrinkToFit="1"/>
      <protection locked="0"/>
    </xf>
    <xf numFmtId="0" fontId="59" fillId="0" borderId="19" xfId="0" applyFont="1" applyBorder="1" applyAlignment="1" applyProtection="1">
      <alignment vertical="center" shrinkToFit="1"/>
      <protection hidden="1"/>
    </xf>
    <xf numFmtId="0" fontId="59" fillId="0" borderId="20" xfId="0" applyFont="1" applyBorder="1" applyAlignment="1" applyProtection="1">
      <alignment vertical="center" shrinkToFit="1"/>
      <protection hidden="1"/>
    </xf>
    <xf numFmtId="0" fontId="59" fillId="0" borderId="21" xfId="0" applyFont="1" applyBorder="1" applyAlignment="1" applyProtection="1">
      <alignment vertical="center" shrinkToFit="1"/>
      <protection hidden="1"/>
    </xf>
    <xf numFmtId="0" fontId="73" fillId="34" borderId="81" xfId="0" applyFont="1" applyFill="1" applyBorder="1" applyAlignment="1" applyProtection="1">
      <alignment horizontal="left" vertical="center" shrinkToFit="1"/>
      <protection hidden="1" locked="0"/>
    </xf>
    <xf numFmtId="0" fontId="73" fillId="34" borderId="82" xfId="0" applyFont="1" applyFill="1" applyBorder="1" applyAlignment="1" applyProtection="1">
      <alignment horizontal="left" vertical="center" shrinkToFit="1"/>
      <protection hidden="1" locked="0"/>
    </xf>
    <xf numFmtId="0" fontId="78" fillId="0" borderId="71" xfId="0" applyFont="1" applyBorder="1" applyAlignment="1" applyProtection="1">
      <alignment vertical="center"/>
      <protection hidden="1"/>
    </xf>
    <xf numFmtId="0" fontId="73" fillId="0" borderId="76" xfId="0" applyFont="1" applyFill="1" applyBorder="1" applyAlignment="1" applyProtection="1">
      <alignment horizontal="left" vertical="center" shrinkToFit="1"/>
      <protection hidden="1"/>
    </xf>
    <xf numFmtId="0" fontId="73" fillId="0" borderId="77" xfId="0" applyFont="1" applyFill="1" applyBorder="1" applyAlignment="1" applyProtection="1">
      <alignment horizontal="left" vertical="center" shrinkToFit="1"/>
      <protection hidden="1"/>
    </xf>
    <xf numFmtId="0" fontId="87" fillId="0" borderId="0" xfId="43" applyFont="1" applyAlignment="1" applyProtection="1">
      <alignment vertical="center" shrinkToFit="1"/>
      <protection hidden="1" locked="0"/>
    </xf>
    <xf numFmtId="0" fontId="74" fillId="0" borderId="0" xfId="0" applyFont="1" applyAlignment="1" applyProtection="1">
      <alignment vertical="center" shrinkToFit="1"/>
      <protection hidden="1" locked="0"/>
    </xf>
    <xf numFmtId="0" fontId="73" fillId="0" borderId="0" xfId="0" applyFont="1" applyAlignment="1" applyProtection="1">
      <alignment vertical="center" shrinkToFit="1"/>
      <protection hidden="1"/>
    </xf>
    <xf numFmtId="0" fontId="73" fillId="0" borderId="0" xfId="0" applyFont="1" applyFill="1" applyAlignment="1" applyProtection="1">
      <alignment vertical="center" shrinkToFit="1"/>
      <protection hidden="1"/>
    </xf>
    <xf numFmtId="0" fontId="73" fillId="0" borderId="0" xfId="0" applyFont="1" applyFill="1" applyAlignment="1" applyProtection="1">
      <alignment vertical="center"/>
      <protection hidden="1"/>
    </xf>
    <xf numFmtId="0" fontId="88" fillId="0" borderId="0" xfId="43" applyFont="1" applyAlignment="1" applyProtection="1">
      <alignment vertical="center"/>
      <protection hidden="1"/>
    </xf>
    <xf numFmtId="0" fontId="74" fillId="0" borderId="0" xfId="0" applyFont="1" applyAlignment="1" applyProtection="1">
      <alignment vertical="center"/>
      <protection hidden="1"/>
    </xf>
    <xf numFmtId="0" fontId="67" fillId="0" borderId="19" xfId="0" applyFont="1" applyFill="1" applyBorder="1" applyAlignment="1" applyProtection="1">
      <alignment horizontal="center" vertical="center"/>
      <protection hidden="1"/>
    </xf>
    <xf numFmtId="0" fontId="67" fillId="0" borderId="20" xfId="0" applyFont="1" applyFill="1" applyBorder="1" applyAlignment="1" applyProtection="1">
      <alignment horizontal="center" vertical="center"/>
      <protection hidden="1"/>
    </xf>
    <xf numFmtId="0" fontId="67" fillId="0" borderId="83" xfId="0" applyFont="1" applyFill="1" applyBorder="1" applyAlignment="1" applyProtection="1">
      <alignment horizontal="center" vertical="center"/>
      <protection hidden="1"/>
    </xf>
    <xf numFmtId="0" fontId="74" fillId="34" borderId="53" xfId="0" applyFont="1" applyFill="1" applyBorder="1" applyAlignment="1" applyProtection="1">
      <alignment horizontal="left" vertical="center" shrinkToFit="1"/>
      <protection locked="0"/>
    </xf>
    <xf numFmtId="0" fontId="74" fillId="34" borderId="21" xfId="0" applyFont="1" applyFill="1" applyBorder="1" applyAlignment="1" applyProtection="1">
      <alignment horizontal="left" vertical="center" shrinkToFit="1"/>
      <protection locked="0"/>
    </xf>
    <xf numFmtId="0" fontId="89"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76" fillId="0" borderId="19" xfId="0" applyFont="1" applyFill="1" applyBorder="1" applyAlignment="1" applyProtection="1">
      <alignment vertical="center" shrinkToFit="1"/>
      <protection hidden="1"/>
    </xf>
    <xf numFmtId="0" fontId="0" fillId="0" borderId="20" xfId="0" applyFill="1" applyBorder="1" applyAlignment="1" applyProtection="1">
      <alignment vertical="center" shrinkToFit="1"/>
      <protection hidden="1"/>
    </xf>
    <xf numFmtId="0" fontId="0" fillId="0" borderId="21" xfId="0" applyFill="1" applyBorder="1" applyAlignment="1" applyProtection="1">
      <alignment vertical="center" shrinkToFit="1"/>
      <protection hidden="1"/>
    </xf>
    <xf numFmtId="0" fontId="70"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70" fillId="0" borderId="0"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85" fillId="0" borderId="0" xfId="0" applyFont="1" applyAlignment="1" applyProtection="1">
      <alignment vertical="center"/>
      <protection hidden="1"/>
    </xf>
    <xf numFmtId="0" fontId="0" fillId="0" borderId="0" xfId="0"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jpeg" /><Relationship Id="rId3" Type="http://schemas.openxmlformats.org/officeDocument/2006/relationships/image" Target="../media/image3.pn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png" /><Relationship Id="rId8" Type="http://schemas.openxmlformats.org/officeDocument/2006/relationships/hyperlink" Target="https://chicappa-webstage.ssl-lolipop.jp/cf/first_appli.html" TargetMode="External" /><Relationship Id="rId9" Type="http://schemas.openxmlformats.org/officeDocument/2006/relationships/hyperlink" Target="https://chicappa-webstage.ssl-lolipop.jp/cf/first_appli.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2.png" /><Relationship Id="rId3" Type="http://schemas.openxmlformats.org/officeDocument/2006/relationships/image" Target="../media/image13.jpeg" /><Relationship Id="rId4" Type="http://schemas.openxmlformats.org/officeDocument/2006/relationships/image" Target="../media/image14.jpeg" /><Relationship Id="rId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8</xdr:row>
      <xdr:rowOff>19050</xdr:rowOff>
    </xdr:from>
    <xdr:to>
      <xdr:col>7</xdr:col>
      <xdr:colOff>219075</xdr:colOff>
      <xdr:row>10</xdr:row>
      <xdr:rowOff>180975</xdr:rowOff>
    </xdr:to>
    <xdr:pic>
      <xdr:nvPicPr>
        <xdr:cNvPr id="1" name="図 3"/>
        <xdr:cNvPicPr preferRelativeResize="1">
          <a:picLocks noChangeAspect="1"/>
        </xdr:cNvPicPr>
      </xdr:nvPicPr>
      <xdr:blipFill>
        <a:blip r:embed="rId1"/>
        <a:stretch>
          <a:fillRect/>
        </a:stretch>
      </xdr:blipFill>
      <xdr:spPr>
        <a:xfrm>
          <a:off x="466725" y="2867025"/>
          <a:ext cx="2924175" cy="542925"/>
        </a:xfrm>
        <a:prstGeom prst="rect">
          <a:avLst/>
        </a:prstGeom>
        <a:noFill/>
        <a:ln w="9525" cmpd="sng">
          <a:noFill/>
        </a:ln>
      </xdr:spPr>
    </xdr:pic>
    <xdr:clientData/>
  </xdr:twoCellAnchor>
  <xdr:twoCellAnchor editAs="oneCell">
    <xdr:from>
      <xdr:col>3</xdr:col>
      <xdr:colOff>171450</xdr:colOff>
      <xdr:row>6</xdr:row>
      <xdr:rowOff>9525</xdr:rowOff>
    </xdr:from>
    <xdr:to>
      <xdr:col>8</xdr:col>
      <xdr:colOff>400050</xdr:colOff>
      <xdr:row>6</xdr:row>
      <xdr:rowOff>752475</xdr:rowOff>
    </xdr:to>
    <xdr:pic macro="[0]!表紙から申込書ユーザー名のコピー2">
      <xdr:nvPicPr>
        <xdr:cNvPr id="2" name="図 1"/>
        <xdr:cNvPicPr preferRelativeResize="1">
          <a:picLocks noChangeAspect="1"/>
        </xdr:cNvPicPr>
      </xdr:nvPicPr>
      <xdr:blipFill>
        <a:blip r:embed="rId2"/>
        <a:stretch>
          <a:fillRect/>
        </a:stretch>
      </xdr:blipFill>
      <xdr:spPr>
        <a:xfrm>
          <a:off x="904875" y="1924050"/>
          <a:ext cx="3276600" cy="742950"/>
        </a:xfrm>
        <a:prstGeom prst="rect">
          <a:avLst/>
        </a:prstGeom>
        <a:noFill/>
        <a:ln w="9525" cmpd="sng">
          <a:noFill/>
        </a:ln>
      </xdr:spPr>
    </xdr:pic>
    <xdr:clientData/>
  </xdr:twoCellAnchor>
  <xdr:twoCellAnchor editAs="oneCell">
    <xdr:from>
      <xdr:col>9</xdr:col>
      <xdr:colOff>9525</xdr:colOff>
      <xdr:row>6</xdr:row>
      <xdr:rowOff>276225</xdr:rowOff>
    </xdr:from>
    <xdr:to>
      <xdr:col>9</xdr:col>
      <xdr:colOff>152400</xdr:colOff>
      <xdr:row>6</xdr:row>
      <xdr:rowOff>419100</xdr:rowOff>
    </xdr:to>
    <xdr:pic macro="[0]!表紙から申込書ユーザー名のコピー2">
      <xdr:nvPicPr>
        <xdr:cNvPr id="3" name="図 5" descr="C:\Program Files (x86)\Microsoft Office\MEDIA\OFFICE14\Bullets\BD10253_.gif"/>
        <xdr:cNvPicPr preferRelativeResize="1">
          <a:picLocks noChangeAspect="1"/>
        </xdr:cNvPicPr>
      </xdr:nvPicPr>
      <xdr:blipFill>
        <a:blip r:embed="rId3"/>
        <a:stretch>
          <a:fillRect/>
        </a:stretch>
      </xdr:blipFill>
      <xdr:spPr>
        <a:xfrm>
          <a:off x="4400550" y="2190750"/>
          <a:ext cx="142875" cy="142875"/>
        </a:xfrm>
        <a:prstGeom prst="rect">
          <a:avLst/>
        </a:prstGeom>
        <a:noFill/>
        <a:ln w="9525" cmpd="sng">
          <a:noFill/>
        </a:ln>
      </xdr:spPr>
    </xdr:pic>
    <xdr:clientData/>
  </xdr:twoCellAnchor>
  <xdr:twoCellAnchor editAs="oneCell">
    <xdr:from>
      <xdr:col>5</xdr:col>
      <xdr:colOff>28575</xdr:colOff>
      <xdr:row>4</xdr:row>
      <xdr:rowOff>19050</xdr:rowOff>
    </xdr:from>
    <xdr:to>
      <xdr:col>7</xdr:col>
      <xdr:colOff>590550</xdr:colOff>
      <xdr:row>4</xdr:row>
      <xdr:rowOff>381000</xdr:rowOff>
    </xdr:to>
    <xdr:pic macro="[0]!表紙で出荷情報を押す">
      <xdr:nvPicPr>
        <xdr:cNvPr id="4" name="図 1"/>
        <xdr:cNvPicPr preferRelativeResize="1">
          <a:picLocks noChangeAspect="1"/>
        </xdr:cNvPicPr>
      </xdr:nvPicPr>
      <xdr:blipFill>
        <a:blip r:embed="rId4"/>
        <a:stretch>
          <a:fillRect/>
        </a:stretch>
      </xdr:blipFill>
      <xdr:spPr>
        <a:xfrm>
          <a:off x="1981200" y="1133475"/>
          <a:ext cx="1781175" cy="361950"/>
        </a:xfrm>
        <a:prstGeom prst="rect">
          <a:avLst/>
        </a:prstGeom>
        <a:noFill/>
        <a:ln w="9525" cmpd="sng">
          <a:noFill/>
        </a:ln>
      </xdr:spPr>
    </xdr:pic>
    <xdr:clientData/>
  </xdr:twoCellAnchor>
  <xdr:twoCellAnchor editAs="oneCell">
    <xdr:from>
      <xdr:col>8</xdr:col>
      <xdr:colOff>66675</xdr:colOff>
      <xdr:row>4</xdr:row>
      <xdr:rowOff>28575</xdr:rowOff>
    </xdr:from>
    <xdr:to>
      <xdr:col>11</xdr:col>
      <xdr:colOff>28575</xdr:colOff>
      <xdr:row>5</xdr:row>
      <xdr:rowOff>9525</xdr:rowOff>
    </xdr:to>
    <xdr:pic macro="[0]!表紙で使用許諾を押す">
      <xdr:nvPicPr>
        <xdr:cNvPr id="5" name="図 2"/>
        <xdr:cNvPicPr preferRelativeResize="1">
          <a:picLocks noChangeAspect="1"/>
        </xdr:cNvPicPr>
      </xdr:nvPicPr>
      <xdr:blipFill>
        <a:blip r:embed="rId5"/>
        <a:stretch>
          <a:fillRect/>
        </a:stretch>
      </xdr:blipFill>
      <xdr:spPr>
        <a:xfrm>
          <a:off x="3848100" y="1143000"/>
          <a:ext cx="1790700" cy="361950"/>
        </a:xfrm>
        <a:prstGeom prst="rect">
          <a:avLst/>
        </a:prstGeom>
        <a:noFill/>
        <a:ln w="9525" cmpd="sng">
          <a:noFill/>
        </a:ln>
      </xdr:spPr>
    </xdr:pic>
    <xdr:clientData/>
  </xdr:twoCellAnchor>
  <xdr:twoCellAnchor editAs="oneCell">
    <xdr:from>
      <xdr:col>11</xdr:col>
      <xdr:colOff>238125</xdr:colOff>
      <xdr:row>4</xdr:row>
      <xdr:rowOff>19050</xdr:rowOff>
    </xdr:from>
    <xdr:to>
      <xdr:col>13</xdr:col>
      <xdr:colOff>533400</xdr:colOff>
      <xdr:row>4</xdr:row>
      <xdr:rowOff>381000</xdr:rowOff>
    </xdr:to>
    <xdr:pic macro="[0]!表紙で利用規約を押す">
      <xdr:nvPicPr>
        <xdr:cNvPr id="6" name="図 3"/>
        <xdr:cNvPicPr preferRelativeResize="1">
          <a:picLocks noChangeAspect="1"/>
        </xdr:cNvPicPr>
      </xdr:nvPicPr>
      <xdr:blipFill>
        <a:blip r:embed="rId6"/>
        <a:stretch>
          <a:fillRect/>
        </a:stretch>
      </xdr:blipFill>
      <xdr:spPr>
        <a:xfrm>
          <a:off x="5848350" y="1133475"/>
          <a:ext cx="1514475" cy="361950"/>
        </a:xfrm>
        <a:prstGeom prst="rect">
          <a:avLst/>
        </a:prstGeom>
        <a:noFill/>
        <a:ln w="9525" cmpd="sng">
          <a:noFill/>
        </a:ln>
      </xdr:spPr>
    </xdr:pic>
    <xdr:clientData/>
  </xdr:twoCellAnchor>
  <xdr:twoCellAnchor editAs="oneCell">
    <xdr:from>
      <xdr:col>3</xdr:col>
      <xdr:colOff>9525</xdr:colOff>
      <xdr:row>3</xdr:row>
      <xdr:rowOff>28575</xdr:rowOff>
    </xdr:from>
    <xdr:to>
      <xdr:col>8</xdr:col>
      <xdr:colOff>600075</xdr:colOff>
      <xdr:row>4</xdr:row>
      <xdr:rowOff>19050</xdr:rowOff>
    </xdr:to>
    <xdr:pic>
      <xdr:nvPicPr>
        <xdr:cNvPr id="7" name="図 1">
          <a:hlinkClick r:id="rId9"/>
        </xdr:cNvPr>
        <xdr:cNvPicPr preferRelativeResize="1">
          <a:picLocks noChangeAspect="1"/>
        </xdr:cNvPicPr>
      </xdr:nvPicPr>
      <xdr:blipFill>
        <a:blip r:embed="rId7"/>
        <a:stretch>
          <a:fillRect/>
        </a:stretch>
      </xdr:blipFill>
      <xdr:spPr>
        <a:xfrm>
          <a:off x="742950" y="457200"/>
          <a:ext cx="3638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33</xdr:row>
      <xdr:rowOff>133350</xdr:rowOff>
    </xdr:from>
    <xdr:to>
      <xdr:col>5</xdr:col>
      <xdr:colOff>171450</xdr:colOff>
      <xdr:row>33</xdr:row>
      <xdr:rowOff>276225</xdr:rowOff>
    </xdr:to>
    <xdr:pic macro="[0]!パスのコピー_上書き保存_Mailtoメールを開く">
      <xdr:nvPicPr>
        <xdr:cNvPr id="1" name="図 4" descr="C:\Program Files (x86)\Microsoft Office\MEDIA\OFFICE14\Bullets\BD10253_.gif"/>
        <xdr:cNvPicPr preferRelativeResize="1">
          <a:picLocks noChangeAspect="1"/>
        </xdr:cNvPicPr>
      </xdr:nvPicPr>
      <xdr:blipFill>
        <a:blip r:embed="rId1"/>
        <a:stretch>
          <a:fillRect/>
        </a:stretch>
      </xdr:blipFill>
      <xdr:spPr>
        <a:xfrm>
          <a:off x="2466975" y="4895850"/>
          <a:ext cx="142875" cy="142875"/>
        </a:xfrm>
        <a:prstGeom prst="rect">
          <a:avLst/>
        </a:prstGeom>
        <a:noFill/>
        <a:ln w="9525" cmpd="sng">
          <a:noFill/>
        </a:ln>
      </xdr:spPr>
    </xdr:pic>
    <xdr:clientData/>
  </xdr:twoCellAnchor>
  <xdr:twoCellAnchor editAs="oneCell">
    <xdr:from>
      <xdr:col>10</xdr:col>
      <xdr:colOff>228600</xdr:colOff>
      <xdr:row>33</xdr:row>
      <xdr:rowOff>142875</xdr:rowOff>
    </xdr:from>
    <xdr:to>
      <xdr:col>10</xdr:col>
      <xdr:colOff>371475</xdr:colOff>
      <xdr:row>33</xdr:row>
      <xdr:rowOff>285750</xdr:rowOff>
    </xdr:to>
    <xdr:pic macro="[0]!パスのコピー_上書き保存_ハイパーリンクの実行を一気に実施">
      <xdr:nvPicPr>
        <xdr:cNvPr id="2" name="図 5" descr="C:\Program Files (x86)\Microsoft Office\MEDIA\OFFICE14\Bullets\j0115839.gif"/>
        <xdr:cNvPicPr preferRelativeResize="1">
          <a:picLocks noChangeAspect="1"/>
        </xdr:cNvPicPr>
      </xdr:nvPicPr>
      <xdr:blipFill>
        <a:blip r:embed="rId2"/>
        <a:stretch>
          <a:fillRect/>
        </a:stretch>
      </xdr:blipFill>
      <xdr:spPr>
        <a:xfrm>
          <a:off x="5591175" y="4905375"/>
          <a:ext cx="142875" cy="142875"/>
        </a:xfrm>
        <a:prstGeom prst="rect">
          <a:avLst/>
        </a:prstGeom>
        <a:noFill/>
        <a:ln w="9525" cmpd="sng">
          <a:noFill/>
        </a:ln>
      </xdr:spPr>
    </xdr:pic>
    <xdr:clientData/>
  </xdr:twoCellAnchor>
  <xdr:twoCellAnchor editAs="oneCell">
    <xdr:from>
      <xdr:col>6</xdr:col>
      <xdr:colOff>209550</xdr:colOff>
      <xdr:row>33</xdr:row>
      <xdr:rowOff>47625</xdr:rowOff>
    </xdr:from>
    <xdr:to>
      <xdr:col>10</xdr:col>
      <xdr:colOff>219075</xdr:colOff>
      <xdr:row>33</xdr:row>
      <xdr:rowOff>371475</xdr:rowOff>
    </xdr:to>
    <xdr:pic macro="[0]!パスのコピー_上書き保存_ハイパーリンクの実行を一気に実施">
      <xdr:nvPicPr>
        <xdr:cNvPr id="3" name="図 3"/>
        <xdr:cNvPicPr preferRelativeResize="1">
          <a:picLocks noChangeAspect="1"/>
        </xdr:cNvPicPr>
      </xdr:nvPicPr>
      <xdr:blipFill>
        <a:blip r:embed="rId3"/>
        <a:stretch>
          <a:fillRect/>
        </a:stretch>
      </xdr:blipFill>
      <xdr:spPr>
        <a:xfrm>
          <a:off x="3067050" y="4810125"/>
          <a:ext cx="2514600" cy="323850"/>
        </a:xfrm>
        <a:prstGeom prst="rect">
          <a:avLst/>
        </a:prstGeom>
        <a:noFill/>
        <a:ln w="9525" cmpd="sng">
          <a:noFill/>
        </a:ln>
      </xdr:spPr>
    </xdr:pic>
    <xdr:clientData/>
  </xdr:twoCellAnchor>
  <xdr:twoCellAnchor editAs="oneCell">
    <xdr:from>
      <xdr:col>10</xdr:col>
      <xdr:colOff>1019175</xdr:colOff>
      <xdr:row>33</xdr:row>
      <xdr:rowOff>47625</xdr:rowOff>
    </xdr:from>
    <xdr:to>
      <xdr:col>11</xdr:col>
      <xdr:colOff>676275</xdr:colOff>
      <xdr:row>33</xdr:row>
      <xdr:rowOff>371475</xdr:rowOff>
    </xdr:to>
    <xdr:pic macro="[0]!パスのコピー_上書き保存_その他_メールの準備">
      <xdr:nvPicPr>
        <xdr:cNvPr id="4" name="図 4"/>
        <xdr:cNvPicPr preferRelativeResize="1">
          <a:picLocks noChangeAspect="1"/>
        </xdr:cNvPicPr>
      </xdr:nvPicPr>
      <xdr:blipFill>
        <a:blip r:embed="rId4"/>
        <a:stretch>
          <a:fillRect/>
        </a:stretch>
      </xdr:blipFill>
      <xdr:spPr>
        <a:xfrm>
          <a:off x="6381750" y="4810125"/>
          <a:ext cx="828675" cy="323850"/>
        </a:xfrm>
        <a:prstGeom prst="rect">
          <a:avLst/>
        </a:prstGeom>
        <a:noFill/>
        <a:ln w="9525" cmpd="sng">
          <a:noFill/>
        </a:ln>
      </xdr:spPr>
    </xdr:pic>
    <xdr:clientData/>
  </xdr:twoCellAnchor>
  <xdr:twoCellAnchor editAs="oneCell">
    <xdr:from>
      <xdr:col>1</xdr:col>
      <xdr:colOff>0</xdr:colOff>
      <xdr:row>33</xdr:row>
      <xdr:rowOff>47625</xdr:rowOff>
    </xdr:from>
    <xdr:to>
      <xdr:col>5</xdr:col>
      <xdr:colOff>9525</xdr:colOff>
      <xdr:row>33</xdr:row>
      <xdr:rowOff>371475</xdr:rowOff>
    </xdr:to>
    <xdr:pic macro="[0]!パスのコピー_上書き保存_Mailtoメールを開く">
      <xdr:nvPicPr>
        <xdr:cNvPr id="5" name="図 5"/>
        <xdr:cNvPicPr preferRelativeResize="1">
          <a:picLocks noChangeAspect="1"/>
        </xdr:cNvPicPr>
      </xdr:nvPicPr>
      <xdr:blipFill>
        <a:blip r:embed="rId5"/>
        <a:stretch>
          <a:fillRect/>
        </a:stretch>
      </xdr:blipFill>
      <xdr:spPr>
        <a:xfrm>
          <a:off x="361950" y="4810125"/>
          <a:ext cx="2085975" cy="323850"/>
        </a:xfrm>
        <a:prstGeom prst="rect">
          <a:avLst/>
        </a:prstGeom>
        <a:noFill/>
        <a:ln w="9525" cmpd="sng">
          <a:noFill/>
        </a:ln>
      </xdr:spPr>
    </xdr:pic>
    <xdr:clientData/>
  </xdr:twoCellAnchor>
  <xdr:twoCellAnchor editAs="oneCell">
    <xdr:from>
      <xdr:col>11</xdr:col>
      <xdr:colOff>676275</xdr:colOff>
      <xdr:row>33</xdr:row>
      <xdr:rowOff>95250</xdr:rowOff>
    </xdr:from>
    <xdr:to>
      <xdr:col>11</xdr:col>
      <xdr:colOff>819150</xdr:colOff>
      <xdr:row>33</xdr:row>
      <xdr:rowOff>238125</xdr:rowOff>
    </xdr:to>
    <xdr:pic macro="[0]!パスのコピー_上書き保存_その他_メールの準備">
      <xdr:nvPicPr>
        <xdr:cNvPr id="6" name="図 5" descr="C:\Program Files (x86)\Microsoft Office\MEDIA\OFFICE14\Bullets\j0115839.gif"/>
        <xdr:cNvPicPr preferRelativeResize="1">
          <a:picLocks noChangeAspect="1"/>
        </xdr:cNvPicPr>
      </xdr:nvPicPr>
      <xdr:blipFill>
        <a:blip r:embed="rId2"/>
        <a:stretch>
          <a:fillRect/>
        </a:stretch>
      </xdr:blipFill>
      <xdr:spPr>
        <a:xfrm>
          <a:off x="7210425" y="48577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hicappa-webstage.ssl-lolipop.jp/cf/fpcaptain_ship_general.html" TargetMode="External" /><Relationship Id="rId2" Type="http://schemas.openxmlformats.org/officeDocument/2006/relationships/hyperlink" Target="https://chicappa-webstage.ssl-lolipop.jp/cf/fpcaptain_li_webstage.html" TargetMode="External" /><Relationship Id="rId3" Type="http://schemas.openxmlformats.org/officeDocument/2006/relationships/hyperlink" Target="https://chicappa-webstage.ssl-lolipop.jp/cf/fpcaptain_rules_only.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stage21.com/cf/fpcaptain.html" TargetMode="External" /><Relationship Id="rId2" Type="http://schemas.openxmlformats.org/officeDocument/2006/relationships/hyperlink" Target="mailto:info@fp-kanagawa.com" TargetMode="External" /><Relationship Id="rId3" Type="http://schemas.openxmlformats.org/officeDocument/2006/relationships/hyperlink" Target="http://www.fp-kanagawa.com/inquiry/" TargetMode="External" /><Relationship Id="rId4" Type="http://schemas.openxmlformats.org/officeDocument/2006/relationships/hyperlink" Target="http://webstage21.com/cf/fpcaptain_kfp.html" TargetMode="External" /><Relationship Id="rId5" Type="http://schemas.openxmlformats.org/officeDocument/2006/relationships/hyperlink" Target="http://www.fp-kanagawa.com/inquiry/" TargetMode="External" /><Relationship Id="rId6" Type="http://schemas.openxmlformats.org/officeDocument/2006/relationships/hyperlink" Target="mailto:info@fp-kanagawa.com" TargetMode="External" /><Relationship Id="rId7" Type="http://schemas.openxmlformats.org/officeDocument/2006/relationships/hyperlink" Target="https://chicappa-webstage.ssl-lolipop.jp/fpask/fpask2.html" TargetMode="External" /><Relationship Id="rId8" Type="http://schemas.openxmlformats.org/officeDocument/2006/relationships/hyperlink" Target="mailto:webstage@ny.airnet.ne.jp" TargetMode="External" /><Relationship Id="rId9" Type="http://schemas.openxmlformats.org/officeDocument/2006/relationships/hyperlink" Target="mailto:webstage@ny.airnet.ne.jp" TargetMode="External" /><Relationship Id="rId10" Type="http://schemas.openxmlformats.org/officeDocument/2006/relationships/hyperlink" Target="mailto:webstage21@gmail.com" TargetMode="External" /><Relationship Id="rId11" Type="http://schemas.openxmlformats.org/officeDocument/2006/relationships/hyperlink" Target="mailto:info@fp-kanagawa.com" TargetMode="External" /><Relationship Id="rId12" Type="http://schemas.openxmlformats.org/officeDocument/2006/relationships/hyperlink" Target="https://chicappa-webstage.ssl-lolipop.jp/cf/fpcaptain_ship_general.html"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Z500"/>
  <sheetViews>
    <sheetView tabSelected="1" zoomScalePageLayoutView="0" workbookViewId="0" topLeftCell="A1">
      <selection activeCell="A1" sqref="A1"/>
    </sheetView>
  </sheetViews>
  <sheetFormatPr defaultColWidth="9.140625" defaultRowHeight="15"/>
  <cols>
    <col min="1" max="1" width="2.57421875" style="0" customWidth="1"/>
    <col min="2" max="2" width="3.140625" style="0" customWidth="1"/>
    <col min="3" max="3" width="5.28125" style="0" customWidth="1"/>
  </cols>
  <sheetData>
    <row r="1" spans="1:78" ht="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75" hidden="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18.75">
      <c r="A3" s="2"/>
      <c r="B3" s="2"/>
      <c r="C3" s="3" t="s">
        <v>83</v>
      </c>
      <c r="D3" s="2"/>
      <c r="E3" s="2"/>
      <c r="F3" s="2"/>
      <c r="G3" s="2"/>
      <c r="H3" s="2"/>
      <c r="I3" s="2"/>
      <c r="J3" s="2"/>
      <c r="K3" s="2"/>
      <c r="L3" s="2"/>
      <c r="M3" s="113" t="s">
        <v>161</v>
      </c>
      <c r="N3" s="2"/>
      <c r="O3" s="2"/>
      <c r="P3" s="19"/>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54" customHeight="1">
      <c r="A4" s="2"/>
      <c r="B4" s="2"/>
      <c r="C4" s="2"/>
      <c r="D4" s="113"/>
      <c r="E4" s="2"/>
      <c r="F4" s="2"/>
      <c r="G4" s="2"/>
      <c r="H4" s="2"/>
      <c r="I4" s="2"/>
      <c r="J4" s="2"/>
      <c r="K4" s="321">
        <f>IF(R50=0,"OneDriveなどのリンクを解除して下さい","")</f>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30" customHeight="1">
      <c r="A5" s="2"/>
      <c r="B5" s="2"/>
      <c r="C5" s="203" t="s">
        <v>160</v>
      </c>
      <c r="D5" s="203"/>
      <c r="E5" s="203"/>
      <c r="F5" s="204"/>
      <c r="G5" s="204"/>
      <c r="H5" s="204"/>
      <c r="I5" s="204"/>
      <c r="J5" s="204"/>
      <c r="K5" s="204"/>
      <c r="L5" s="204"/>
      <c r="M5" s="204"/>
      <c r="N5" s="204"/>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33" customHeight="1">
      <c r="A6" s="2"/>
      <c r="B6" s="2"/>
      <c r="C6" s="211" t="s">
        <v>159</v>
      </c>
      <c r="D6" s="212"/>
      <c r="E6" s="212"/>
      <c r="F6" s="212"/>
      <c r="G6" s="212"/>
      <c r="H6" s="212"/>
      <c r="I6" s="212"/>
      <c r="J6" s="212"/>
      <c r="K6" s="212"/>
      <c r="L6" s="212"/>
      <c r="M6" s="212"/>
      <c r="N6" s="21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60" customHeight="1" thickBot="1">
      <c r="A7" s="2"/>
      <c r="B7" s="2"/>
      <c r="C7" s="2"/>
      <c r="D7" s="2"/>
      <c r="E7" s="2"/>
      <c r="F7" s="2"/>
      <c r="G7" s="2"/>
      <c r="H7" s="2"/>
      <c r="I7" s="2"/>
      <c r="J7" s="2"/>
      <c r="K7" s="2"/>
      <c r="L7" s="209" t="s">
        <v>158</v>
      </c>
      <c r="M7" s="210"/>
      <c r="N7" s="210"/>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13.5">
      <c r="A8" s="2"/>
      <c r="B8" s="2"/>
      <c r="C8" s="44" t="s">
        <v>82</v>
      </c>
      <c r="D8" s="45"/>
      <c r="E8" s="45"/>
      <c r="F8" s="45"/>
      <c r="G8" s="45"/>
      <c r="H8" s="45"/>
      <c r="I8" s="45"/>
      <c r="J8" s="45"/>
      <c r="K8" s="45"/>
      <c r="L8" s="45"/>
      <c r="M8" s="45"/>
      <c r="N8" s="4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5">
      <c r="A9" s="2"/>
      <c r="B9" s="2"/>
      <c r="C9" s="50"/>
      <c r="D9" s="51"/>
      <c r="E9" s="51"/>
      <c r="F9" s="51"/>
      <c r="G9" s="51"/>
      <c r="H9" s="52"/>
      <c r="I9" s="5" t="s">
        <v>79</v>
      </c>
      <c r="J9" s="4"/>
      <c r="K9" s="4"/>
      <c r="L9" s="4"/>
      <c r="M9" s="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5">
      <c r="A10" s="2"/>
      <c r="B10" s="2"/>
      <c r="C10" s="47"/>
      <c r="D10" s="43"/>
      <c r="E10" s="43"/>
      <c r="F10" s="43"/>
      <c r="G10" s="43"/>
      <c r="H10" s="53"/>
      <c r="I10" s="5" t="s">
        <v>80</v>
      </c>
      <c r="J10" s="4"/>
      <c r="K10" s="4"/>
      <c r="L10" s="4"/>
      <c r="M10" s="4"/>
      <c r="N10" s="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2"/>
      <c r="B11" s="2"/>
      <c r="C11" s="48"/>
      <c r="D11" s="49"/>
      <c r="E11" s="49"/>
      <c r="F11" s="49"/>
      <c r="G11" s="49"/>
      <c r="H11" s="54"/>
      <c r="I11" s="8" t="s">
        <v>81</v>
      </c>
      <c r="J11" s="7"/>
      <c r="K11" s="7"/>
      <c r="L11" s="7"/>
      <c r="M11" s="7"/>
      <c r="N11" s="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6.5" thickBot="1">
      <c r="A13" s="2"/>
      <c r="B13" s="2"/>
      <c r="C13" s="10" t="s">
        <v>67</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3.5" hidden="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75">
      <c r="A15" s="2"/>
      <c r="B15" s="2"/>
      <c r="C15" s="11">
        <v>1</v>
      </c>
      <c r="D15" s="205" t="s">
        <v>68</v>
      </c>
      <c r="E15" s="205"/>
      <c r="F15" s="205"/>
      <c r="G15" s="205"/>
      <c r="H15" s="205"/>
      <c r="I15" s="205"/>
      <c r="J15" s="205"/>
      <c r="K15" s="205"/>
      <c r="L15" s="205"/>
      <c r="M15" s="205"/>
      <c r="N15" s="206"/>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12.75">
      <c r="A16" s="2"/>
      <c r="B16" s="2"/>
      <c r="C16" s="12">
        <v>2</v>
      </c>
      <c r="D16" s="207" t="s">
        <v>69</v>
      </c>
      <c r="E16" s="207"/>
      <c r="F16" s="207"/>
      <c r="G16" s="207"/>
      <c r="H16" s="207"/>
      <c r="I16" s="207"/>
      <c r="J16" s="207"/>
      <c r="K16" s="207"/>
      <c r="L16" s="207"/>
      <c r="M16" s="207"/>
      <c r="N16" s="20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25.5" customHeight="1">
      <c r="A17" s="2"/>
      <c r="B17" s="2"/>
      <c r="C17" s="12">
        <v>3</v>
      </c>
      <c r="D17" s="216" t="s">
        <v>70</v>
      </c>
      <c r="E17" s="216"/>
      <c r="F17" s="216"/>
      <c r="G17" s="216"/>
      <c r="H17" s="216"/>
      <c r="I17" s="216"/>
      <c r="J17" s="216"/>
      <c r="K17" s="216"/>
      <c r="L17" s="216"/>
      <c r="M17" s="216"/>
      <c r="N17" s="217"/>
      <c r="O17" s="6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75">
      <c r="A18" s="2"/>
      <c r="B18" s="2"/>
      <c r="C18" s="12">
        <v>4</v>
      </c>
      <c r="D18" s="207" t="s">
        <v>71</v>
      </c>
      <c r="E18" s="207"/>
      <c r="F18" s="207"/>
      <c r="G18" s="207"/>
      <c r="H18" s="207"/>
      <c r="I18" s="207"/>
      <c r="J18" s="207"/>
      <c r="K18" s="207"/>
      <c r="L18" s="207"/>
      <c r="M18" s="207"/>
      <c r="N18" s="20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25.5" customHeight="1">
      <c r="A19" s="2"/>
      <c r="B19" s="2"/>
      <c r="C19" s="12">
        <v>5</v>
      </c>
      <c r="D19" s="216" t="s">
        <v>72</v>
      </c>
      <c r="E19" s="216"/>
      <c r="F19" s="216"/>
      <c r="G19" s="216"/>
      <c r="H19" s="216"/>
      <c r="I19" s="216"/>
      <c r="J19" s="216"/>
      <c r="K19" s="216"/>
      <c r="L19" s="216"/>
      <c r="M19" s="216"/>
      <c r="N19" s="217"/>
      <c r="O19" s="6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25.5" customHeight="1">
      <c r="A20" s="2"/>
      <c r="B20" s="2"/>
      <c r="C20" s="12">
        <v>6</v>
      </c>
      <c r="D20" s="216" t="s">
        <v>73</v>
      </c>
      <c r="E20" s="216"/>
      <c r="F20" s="216"/>
      <c r="G20" s="216"/>
      <c r="H20" s="216"/>
      <c r="I20" s="216"/>
      <c r="J20" s="216"/>
      <c r="K20" s="216"/>
      <c r="L20" s="216"/>
      <c r="M20" s="216"/>
      <c r="N20" s="217"/>
      <c r="O20" s="6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75">
      <c r="A21" s="2"/>
      <c r="B21" s="2"/>
      <c r="C21" s="12">
        <v>7</v>
      </c>
      <c r="D21" s="207" t="s">
        <v>74</v>
      </c>
      <c r="E21" s="207"/>
      <c r="F21" s="207"/>
      <c r="G21" s="207"/>
      <c r="H21" s="207"/>
      <c r="I21" s="207"/>
      <c r="J21" s="207"/>
      <c r="K21" s="207"/>
      <c r="L21" s="207"/>
      <c r="M21" s="207"/>
      <c r="N21" s="20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3.5" thickBot="1">
      <c r="A22" s="2"/>
      <c r="B22" s="2"/>
      <c r="C22" s="13">
        <v>8</v>
      </c>
      <c r="D22" s="218" t="s">
        <v>157</v>
      </c>
      <c r="E22" s="218"/>
      <c r="F22" s="218"/>
      <c r="G22" s="218"/>
      <c r="H22" s="218"/>
      <c r="I22" s="218"/>
      <c r="J22" s="218"/>
      <c r="K22" s="218"/>
      <c r="L22" s="218"/>
      <c r="M22" s="218"/>
      <c r="N22" s="219"/>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75" hidden="1">
      <c r="A23" s="2"/>
      <c r="B23" s="2"/>
      <c r="C23" s="14"/>
      <c r="D23" s="15"/>
      <c r="E23" s="15"/>
      <c r="F23" s="15"/>
      <c r="G23" s="15"/>
      <c r="H23" s="15"/>
      <c r="I23" s="15"/>
      <c r="J23" s="15"/>
      <c r="K23" s="15"/>
      <c r="L23" s="15"/>
      <c r="M23" s="15"/>
      <c r="N23" s="15"/>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75" hidden="1">
      <c r="A24" s="2"/>
      <c r="B24" s="2"/>
      <c r="C24" s="14"/>
      <c r="D24" s="15"/>
      <c r="E24" s="15"/>
      <c r="F24" s="15"/>
      <c r="G24" s="15"/>
      <c r="H24" s="15"/>
      <c r="I24" s="15"/>
      <c r="J24" s="15"/>
      <c r="K24" s="15"/>
      <c r="L24" s="15"/>
      <c r="M24" s="15"/>
      <c r="N24" s="15"/>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75" hidden="1">
      <c r="A25" s="2"/>
      <c r="B25" s="2"/>
      <c r="C25" s="14"/>
      <c r="D25" s="15"/>
      <c r="E25" s="15"/>
      <c r="F25" s="15"/>
      <c r="G25" s="15"/>
      <c r="H25" s="15"/>
      <c r="I25" s="15"/>
      <c r="J25" s="15"/>
      <c r="K25" s="15"/>
      <c r="L25" s="15"/>
      <c r="M25" s="15"/>
      <c r="N25" s="15"/>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75" hidden="1">
      <c r="A26" s="2"/>
      <c r="B26" s="2"/>
      <c r="C26" s="14"/>
      <c r="D26" s="15"/>
      <c r="E26" s="15"/>
      <c r="F26" s="15"/>
      <c r="G26" s="15"/>
      <c r="H26" s="15"/>
      <c r="I26" s="15"/>
      <c r="J26" s="15"/>
      <c r="K26" s="15"/>
      <c r="L26" s="15"/>
      <c r="M26" s="15"/>
      <c r="N26" s="15"/>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2.75" hidden="1">
      <c r="A27" s="2"/>
      <c r="B27" s="2"/>
      <c r="C27" s="14"/>
      <c r="D27" s="15"/>
      <c r="E27" s="15"/>
      <c r="F27" s="15"/>
      <c r="G27" s="15"/>
      <c r="H27" s="15"/>
      <c r="I27" s="15"/>
      <c r="J27" s="15"/>
      <c r="K27" s="15"/>
      <c r="L27" s="15"/>
      <c r="M27" s="15"/>
      <c r="N27" s="15"/>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75" hidden="1">
      <c r="A28" s="2"/>
      <c r="B28" s="2"/>
      <c r="C28" s="14"/>
      <c r="D28" s="15"/>
      <c r="E28" s="15"/>
      <c r="F28" s="15"/>
      <c r="G28" s="15"/>
      <c r="H28" s="15"/>
      <c r="I28" s="15"/>
      <c r="J28" s="15"/>
      <c r="K28" s="15"/>
      <c r="L28" s="15"/>
      <c r="M28" s="15"/>
      <c r="N28" s="15"/>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75" hidden="1">
      <c r="A29" s="2"/>
      <c r="B29" s="2"/>
      <c r="C29" s="14"/>
      <c r="D29" s="15"/>
      <c r="E29" s="15"/>
      <c r="F29" s="15"/>
      <c r="G29" s="15"/>
      <c r="H29" s="15"/>
      <c r="I29" s="15"/>
      <c r="J29" s="15"/>
      <c r="K29" s="15"/>
      <c r="L29" s="15"/>
      <c r="M29" s="15"/>
      <c r="N29" s="15"/>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75" hidden="1">
      <c r="A30" s="2"/>
      <c r="B30" s="2"/>
      <c r="C30" s="14"/>
      <c r="D30" s="15"/>
      <c r="E30" s="15"/>
      <c r="F30" s="15"/>
      <c r="G30" s="15"/>
      <c r="H30" s="15"/>
      <c r="I30" s="15"/>
      <c r="J30" s="15"/>
      <c r="K30" s="15"/>
      <c r="L30" s="15"/>
      <c r="M30" s="15"/>
      <c r="N30" s="15"/>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75" hidden="1">
      <c r="A31" s="2"/>
      <c r="B31" s="2"/>
      <c r="C31" s="14"/>
      <c r="D31" s="15"/>
      <c r="E31" s="15"/>
      <c r="F31" s="15"/>
      <c r="G31" s="15"/>
      <c r="H31" s="15"/>
      <c r="I31" s="15"/>
      <c r="J31" s="15"/>
      <c r="K31" s="15"/>
      <c r="L31" s="15"/>
      <c r="M31" s="15"/>
      <c r="N31" s="15"/>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75" hidden="1">
      <c r="A32" s="2"/>
      <c r="B32" s="2"/>
      <c r="C32" s="14"/>
      <c r="D32" s="15"/>
      <c r="E32" s="15"/>
      <c r="F32" s="15"/>
      <c r="G32" s="15"/>
      <c r="H32" s="15"/>
      <c r="I32" s="15"/>
      <c r="J32" s="15"/>
      <c r="K32" s="15"/>
      <c r="L32" s="15"/>
      <c r="M32" s="15"/>
      <c r="N32" s="15"/>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2.75" hidden="1">
      <c r="A33" s="2"/>
      <c r="B33" s="2"/>
      <c r="C33" s="14"/>
      <c r="D33" s="15"/>
      <c r="E33" s="15"/>
      <c r="F33" s="15"/>
      <c r="G33" s="15"/>
      <c r="H33" s="15"/>
      <c r="I33" s="15"/>
      <c r="J33" s="15"/>
      <c r="K33" s="15"/>
      <c r="L33" s="15"/>
      <c r="M33" s="15"/>
      <c r="N33" s="15"/>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12.75" hidden="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ht="12.75" hidden="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8" ht="12.75"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8" ht="12.75" hidden="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8" ht="12.75"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row>
    <row r="39" spans="1:78" ht="12.75"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row>
    <row r="40" spans="1:78" ht="12.75"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row>
    <row r="41" spans="1:78" ht="12.75"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row>
    <row r="42" spans="1:78" ht="12.75"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row>
    <row r="43" spans="1:78" ht="12.75"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1:78" ht="12.75" hidden="1">
      <c r="A44" s="2"/>
      <c r="B44" s="2"/>
      <c r="C44" s="2"/>
      <c r="D44" s="2"/>
      <c r="E44" s="2"/>
      <c r="F44" s="2"/>
      <c r="G44" s="2"/>
      <c r="H44" s="2"/>
      <c r="I44" s="2"/>
      <c r="J44" s="2"/>
      <c r="K44" s="2"/>
      <c r="L44" s="2"/>
      <c r="M44" s="16"/>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row>
    <row r="45" spans="1:78" ht="13.5" customHeight="1">
      <c r="A45" s="2"/>
      <c r="B45" s="2"/>
      <c r="C45" s="2"/>
      <c r="D45" s="2"/>
      <c r="E45" s="2"/>
      <c r="F45" s="2"/>
      <c r="G45" s="2"/>
      <c r="H45" s="2"/>
      <c r="I45" s="2"/>
      <c r="J45" s="2"/>
      <c r="K45" s="2"/>
      <c r="L45" s="2"/>
      <c r="M45" s="59">
        <f>IF(M47=0,"",M47)</f>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row>
    <row r="46" spans="1:78" ht="16.5">
      <c r="A46" s="2"/>
      <c r="B46" s="2"/>
      <c r="C46" s="10" t="s">
        <v>75</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ht="13.5" thickBo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ht="14.25" thickBot="1">
      <c r="A48" s="2"/>
      <c r="B48" s="2"/>
      <c r="C48" s="222" t="s">
        <v>162</v>
      </c>
      <c r="D48" s="223"/>
      <c r="E48" s="223"/>
      <c r="F48" s="221" t="str">
        <f>HYPERLINK('申込書'!D178," 【ＦＰキャプテン・出荷情報など】 ")</f>
        <v> 【ＦＰキャプテン・出荷情報など】 </v>
      </c>
      <c r="G48" s="220"/>
      <c r="H48" s="220"/>
      <c r="I48" s="213" t="str">
        <f>HYPERLINK('申込書'!D173,"【ＦＰキャプテン・使用許諾契約】")</f>
        <v>【ＦＰキャプテン・使用許諾契約】</v>
      </c>
      <c r="J48" s="220"/>
      <c r="K48" s="220"/>
      <c r="L48" s="213" t="str">
        <f>HYPERLINK('申込書'!D174,"【ＦＰキャプテン・利用規約】")</f>
        <v>【ＦＰキャプテン・利用規約】</v>
      </c>
      <c r="M48" s="214"/>
      <c r="N48" s="215"/>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ht="12.75" customHeight="1" hidden="1">
      <c r="A49" s="2"/>
      <c r="B49" s="2"/>
      <c r="C49" s="2"/>
      <c r="D49" s="2"/>
      <c r="E49" s="2"/>
      <c r="F49" s="2"/>
      <c r="G49" s="2"/>
      <c r="H49" s="2"/>
      <c r="I49" s="2"/>
      <c r="J49" s="2"/>
      <c r="K49" s="2"/>
      <c r="L49" s="2"/>
      <c r="M49" s="2"/>
      <c r="N49" s="2"/>
      <c r="O49" s="2"/>
      <c r="P49" s="2"/>
      <c r="Q49" s="2" t="s">
        <v>173</v>
      </c>
      <c r="R49" s="200" t="s">
        <v>172</v>
      </c>
      <c r="S49" s="114" t="s">
        <v>165</v>
      </c>
      <c r="T49" s="114" t="s">
        <v>166</v>
      </c>
      <c r="U49" s="114" t="s">
        <v>121</v>
      </c>
      <c r="V49" s="11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12.75" customHeight="1" hidden="1">
      <c r="A50" s="2"/>
      <c r="B50" s="2"/>
      <c r="C50" s="2"/>
      <c r="D50" s="2"/>
      <c r="E50" s="2"/>
      <c r="F50" s="2"/>
      <c r="G50" s="2"/>
      <c r="H50" s="2"/>
      <c r="I50" s="69"/>
      <c r="J50" s="2"/>
      <c r="K50" s="2"/>
      <c r="L50" s="2"/>
      <c r="M50" s="2"/>
      <c r="N50" s="2"/>
      <c r="O50" s="2"/>
      <c r="P50" s="2"/>
      <c r="Q50" s="322">
        <f>IF(LEFT(Q54,7)="Dropbox",0,1)</f>
        <v>1</v>
      </c>
      <c r="R50" s="201">
        <f>IF(LEFT('申込書'!E243,4)="http",0,1)*Q50</f>
        <v>1</v>
      </c>
      <c r="S50" s="119">
        <v>0</v>
      </c>
      <c r="T50" s="119">
        <v>0</v>
      </c>
      <c r="U50" s="119">
        <v>0</v>
      </c>
      <c r="V50" s="202">
        <f>IF(AND(R50,S50,T50,U50,N4),1,0)</f>
        <v>0</v>
      </c>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12.75" customHeight="1" hidden="1">
      <c r="A51" s="2"/>
      <c r="B51" s="2"/>
      <c r="C51" s="17"/>
      <c r="D51" s="60"/>
      <c r="E51" s="60"/>
      <c r="F51" s="60"/>
      <c r="G51" s="60"/>
      <c r="H51" s="60"/>
      <c r="I51" s="60"/>
      <c r="J51" s="60"/>
      <c r="K51" s="60"/>
      <c r="L51" s="60"/>
      <c r="M51" s="60"/>
      <c r="N51" s="2"/>
      <c r="O51" s="2"/>
      <c r="P51" s="28" t="s">
        <v>167</v>
      </c>
      <c r="Q51" s="2"/>
      <c r="R51" s="2"/>
      <c r="S51" s="120" t="s">
        <v>168</v>
      </c>
      <c r="T51" s="120" t="s">
        <v>169</v>
      </c>
      <c r="U51" s="120" t="s">
        <v>170</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12.75" hidden="1">
      <c r="A54" s="2"/>
      <c r="B54" s="2"/>
      <c r="C54" s="2"/>
      <c r="D54" s="2"/>
      <c r="E54" s="2"/>
      <c r="F54" s="2"/>
      <c r="G54" s="2"/>
      <c r="H54" s="2"/>
      <c r="I54" s="2"/>
      <c r="J54" s="2"/>
      <c r="K54" s="2"/>
      <c r="L54" s="2"/>
      <c r="M54" s="2"/>
      <c r="N54" s="2"/>
      <c r="O54" s="2"/>
      <c r="P54" s="2"/>
      <c r="Q54" s="2" t="str">
        <f>RIGHT('申込書'!E243,LEN('申込書'!E243)-FIND("\",'申込書'!E243))</f>
        <v>Users\yiwasaki\Documents\Finance\CashflowExcel申込書\新しい申込書3\</v>
      </c>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12.75"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12.75"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2.75" hidden="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ht="12.75" hidden="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8"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8"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1:78"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1:78"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1:78"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1:78"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protectedRanges>
    <protectedRange sqref="S51:U51" name="範囲4"/>
    <protectedRange sqref="A1" name="範囲2"/>
    <protectedRange sqref="M47" name="範囲1"/>
    <protectedRange sqref="S50:V50" name="範囲3"/>
  </protectedRanges>
  <mergeCells count="18">
    <mergeCell ref="L48:N48"/>
    <mergeCell ref="D17:N17"/>
    <mergeCell ref="D19:N19"/>
    <mergeCell ref="D20:N20"/>
    <mergeCell ref="D22:N22"/>
    <mergeCell ref="I48:K48"/>
    <mergeCell ref="F48:H48"/>
    <mergeCell ref="C48:E48"/>
    <mergeCell ref="D18:N18"/>
    <mergeCell ref="D21:N21"/>
    <mergeCell ref="C5:E5"/>
    <mergeCell ref="F5:H5"/>
    <mergeCell ref="I5:K5"/>
    <mergeCell ref="L5:N5"/>
    <mergeCell ref="D15:N15"/>
    <mergeCell ref="D16:N16"/>
    <mergeCell ref="L7:N7"/>
    <mergeCell ref="C6:N6"/>
  </mergeCells>
  <hyperlinks>
    <hyperlink ref="S51" r:id="rId1" display="https://chicappa-webstage.ssl-lolipop.jp/cf/fpcaptain_ship_general.html"/>
    <hyperlink ref="T51" r:id="rId2" display="https://chicappa-webstage.ssl-lolipop.jp/cf/fpcaptain_li_webstage.html"/>
    <hyperlink ref="U51" r:id="rId3" display="https://chicappa-webstage.ssl-lolipop.jp/cf/fpcaptain_rules_only.html"/>
  </hyperlinks>
  <printOptions/>
  <pageMargins left="0.7086614173228347" right="0.7086614173228347" top="0.7480314960629921" bottom="0.7480314960629921" header="0.31496062992125984" footer="0.31496062992125984"/>
  <pageSetup fitToHeight="1" fitToWidth="1" orientation="landscape" paperSize="9" r:id="rId7"/>
  <drawing r:id="rId6"/>
  <legacy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BZ500"/>
  <sheetViews>
    <sheetView zoomScalePageLayoutView="0" workbookViewId="0" topLeftCell="A1">
      <selection activeCell="J2" sqref="J2:L2"/>
    </sheetView>
  </sheetViews>
  <sheetFormatPr defaultColWidth="9.140625" defaultRowHeight="15"/>
  <cols>
    <col min="1" max="1" width="5.421875" style="0" customWidth="1"/>
    <col min="2" max="2" width="6.00390625" style="0" customWidth="1"/>
    <col min="3" max="3" width="11.140625" style="0" customWidth="1"/>
    <col min="4" max="4" width="7.421875" style="0" customWidth="1"/>
    <col min="5" max="5" width="6.57421875" style="0" customWidth="1"/>
    <col min="6" max="6" width="6.28125" style="0" customWidth="1"/>
    <col min="7" max="7" width="7.00390625" style="0" customWidth="1"/>
    <col min="8" max="9" width="6.28125" style="0" customWidth="1"/>
    <col min="10" max="10" width="18.00390625" style="0" customWidth="1"/>
    <col min="11" max="11" width="17.57421875" style="0" customWidth="1"/>
    <col min="12" max="12" width="13.421875" style="0" customWidth="1"/>
    <col min="13" max="13" width="6.28125" style="0" customWidth="1"/>
  </cols>
  <sheetData>
    <row r="1" spans="1:78" ht="6" customHeight="1">
      <c r="A1" s="65"/>
      <c r="B1" s="18"/>
      <c r="C1" s="18"/>
      <c r="D1" s="18"/>
      <c r="E1" s="18"/>
      <c r="F1" s="18"/>
      <c r="G1" s="18"/>
      <c r="H1" s="18"/>
      <c r="I1" s="18"/>
      <c r="J1" s="18"/>
      <c r="K1" s="18"/>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 customHeight="1">
      <c r="A2" s="65"/>
      <c r="B2" s="298" t="str">
        <f>D165</f>
        <v>『http://webstage21.com/cf/』御中</v>
      </c>
      <c r="C2" s="298"/>
      <c r="D2" s="298"/>
      <c r="E2" s="298"/>
      <c r="F2" s="298"/>
      <c r="G2" s="212"/>
      <c r="H2" s="212"/>
      <c r="I2" s="105" t="s">
        <v>50</v>
      </c>
      <c r="J2" s="296" t="str">
        <f>D166</f>
        <v>０４５－６２４－９６０３</v>
      </c>
      <c r="K2" s="297"/>
      <c r="L2" s="297"/>
      <c r="M2" s="19"/>
      <c r="N2" s="19"/>
      <c r="O2" s="18"/>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3.75" customHeight="1">
      <c r="A3" s="65"/>
      <c r="B3" s="21"/>
      <c r="C3" s="22"/>
      <c r="D3" s="23"/>
      <c r="E3" s="23"/>
      <c r="F3" s="23"/>
      <c r="G3" s="20"/>
      <c r="H3" s="20"/>
      <c r="I3" s="55"/>
      <c r="J3" s="301"/>
      <c r="K3" s="302"/>
      <c r="L3" s="302"/>
      <c r="M3" s="19"/>
      <c r="N3" s="19"/>
      <c r="O3" s="18"/>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3.75" customHeight="1" thickBot="1">
      <c r="A4" s="65"/>
      <c r="B4" s="23"/>
      <c r="C4" s="23"/>
      <c r="D4" s="23"/>
      <c r="E4" s="23"/>
      <c r="F4" s="23"/>
      <c r="G4" s="19"/>
      <c r="H4" s="19"/>
      <c r="I4" s="19"/>
      <c r="J4" s="19"/>
      <c r="K4" s="19"/>
      <c r="L4" s="19"/>
      <c r="M4" s="19"/>
      <c r="N4" s="19"/>
      <c r="O4" s="18"/>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5.75" thickBot="1">
      <c r="A5" s="65"/>
      <c r="B5" s="24"/>
      <c r="C5" s="24"/>
      <c r="D5" s="24"/>
      <c r="E5" s="24"/>
      <c r="F5" s="24"/>
      <c r="G5" s="303" t="s">
        <v>0</v>
      </c>
      <c r="H5" s="304"/>
      <c r="I5" s="305"/>
      <c r="J5" s="306"/>
      <c r="K5" s="307"/>
      <c r="L5" s="25">
        <f>IF('表紙'!M44=0,"",'表紙'!M44)</f>
      </c>
      <c r="M5" s="19"/>
      <c r="N5" s="19"/>
      <c r="O5" s="18"/>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6" customHeight="1">
      <c r="A6" s="65"/>
      <c r="B6" s="24"/>
      <c r="C6" s="24"/>
      <c r="D6" s="24"/>
      <c r="E6" s="24"/>
      <c r="F6" s="24"/>
      <c r="G6" s="24"/>
      <c r="H6" s="24"/>
      <c r="I6" s="24"/>
      <c r="J6" s="24"/>
      <c r="K6" s="24"/>
      <c r="L6" s="24"/>
      <c r="M6" s="19"/>
      <c r="N6" s="19"/>
      <c r="O6" s="18"/>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17.25">
      <c r="A7" s="65"/>
      <c r="B7" s="308" t="s">
        <v>55</v>
      </c>
      <c r="C7" s="309"/>
      <c r="D7" s="309"/>
      <c r="E7" s="309"/>
      <c r="F7" s="309"/>
      <c r="G7" s="309"/>
      <c r="H7" s="309"/>
      <c r="I7" s="309"/>
      <c r="J7" s="309"/>
      <c r="K7" s="309"/>
      <c r="L7" s="24"/>
      <c r="M7" s="19"/>
      <c r="N7" s="19"/>
      <c r="O7" s="18"/>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6" customHeight="1">
      <c r="A8" s="65"/>
      <c r="B8" s="24"/>
      <c r="C8" s="24"/>
      <c r="D8" s="24"/>
      <c r="E8" s="24"/>
      <c r="F8" s="24"/>
      <c r="G8" s="24"/>
      <c r="H8" s="24"/>
      <c r="I8" s="24"/>
      <c r="J8" s="24"/>
      <c r="K8" s="24"/>
      <c r="L8" s="24"/>
      <c r="M8" s="19"/>
      <c r="N8" s="19"/>
      <c r="O8" s="18"/>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2" customHeight="1">
      <c r="A9" s="65"/>
      <c r="B9" s="299" t="str">
        <f>D168</f>
        <v>私は『webstage』のホームページで紹介されているFPキャプテン  [ ライフプラン作成ソフト (EXCEL版) ]  のライセンスを購入いたします。</v>
      </c>
      <c r="C9" s="299"/>
      <c r="D9" s="299"/>
      <c r="E9" s="299"/>
      <c r="F9" s="299"/>
      <c r="G9" s="299"/>
      <c r="H9" s="299"/>
      <c r="I9" s="299"/>
      <c r="J9" s="299"/>
      <c r="K9" s="299"/>
      <c r="L9" s="299"/>
      <c r="M9" s="19"/>
      <c r="N9" s="19"/>
      <c r="O9" s="18"/>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2" customHeight="1" thickBot="1">
      <c r="A10" s="65"/>
      <c r="B10" s="56" t="s">
        <v>78</v>
      </c>
      <c r="C10" s="56"/>
      <c r="D10" s="56"/>
      <c r="E10" s="56"/>
      <c r="F10" s="56"/>
      <c r="G10" s="56"/>
      <c r="H10" s="56"/>
      <c r="I10" s="56"/>
      <c r="J10" s="56"/>
      <c r="K10" s="56"/>
      <c r="L10" s="56"/>
      <c r="M10" s="60"/>
      <c r="N10" s="19"/>
      <c r="O10" s="18"/>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65"/>
      <c r="B11" s="288" t="s">
        <v>76</v>
      </c>
      <c r="C11" s="289"/>
      <c r="D11" s="289"/>
      <c r="E11" s="289"/>
      <c r="F11" s="289"/>
      <c r="G11" s="290"/>
      <c r="H11" s="285" t="str">
        <f>HYPERLINK(D173,"【ＦＰキャプテン・使用許諾契約】")</f>
        <v>【ＦＰキャプテン・使用許諾契約】</v>
      </c>
      <c r="I11" s="286"/>
      <c r="J11" s="287"/>
      <c r="K11" s="283" t="str">
        <f>HYPERLINK(D174,"【ＦＰキャプテン・利用規約】")</f>
        <v>【ＦＰキャプテン・利用規約】</v>
      </c>
      <c r="L11" s="284"/>
      <c r="M11" s="19"/>
      <c r="N11" s="19"/>
      <c r="O11" s="18"/>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6.75" customHeight="1">
      <c r="A12" s="65"/>
      <c r="B12" s="63"/>
      <c r="C12" s="63"/>
      <c r="D12" s="63"/>
      <c r="E12" s="63"/>
      <c r="F12" s="63"/>
      <c r="G12" s="63"/>
      <c r="H12" s="63"/>
      <c r="I12" s="63"/>
      <c r="J12" s="63"/>
      <c r="K12" s="63"/>
      <c r="L12" s="63"/>
      <c r="M12" s="19"/>
      <c r="N12" s="19"/>
      <c r="O12" s="18"/>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2" customHeight="1">
      <c r="A13" s="65"/>
      <c r="B13" s="300" t="s">
        <v>54</v>
      </c>
      <c r="C13" s="300"/>
      <c r="D13" s="300"/>
      <c r="E13" s="300"/>
      <c r="F13" s="300"/>
      <c r="G13" s="300"/>
      <c r="H13" s="300"/>
      <c r="I13" s="300"/>
      <c r="J13" s="300"/>
      <c r="K13" s="300"/>
      <c r="L13" s="300"/>
      <c r="M13" s="19"/>
      <c r="N13" s="19"/>
      <c r="O13" s="18"/>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2" customHeight="1">
      <c r="A14" s="65"/>
      <c r="B14" s="300" t="s">
        <v>52</v>
      </c>
      <c r="C14" s="300"/>
      <c r="D14" s="300"/>
      <c r="E14" s="300"/>
      <c r="F14" s="300"/>
      <c r="G14" s="300"/>
      <c r="H14" s="300"/>
      <c r="I14" s="300"/>
      <c r="J14" s="300"/>
      <c r="K14" s="300"/>
      <c r="L14" s="300"/>
      <c r="M14" s="19"/>
      <c r="N14" s="19"/>
      <c r="O14" s="18"/>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 customHeight="1">
      <c r="A15" s="65"/>
      <c r="B15" s="300" t="s">
        <v>66</v>
      </c>
      <c r="C15" s="300"/>
      <c r="D15" s="300"/>
      <c r="E15" s="300"/>
      <c r="F15" s="300"/>
      <c r="G15" s="300"/>
      <c r="H15" s="300"/>
      <c r="I15" s="300"/>
      <c r="J15" s="300"/>
      <c r="K15" s="300"/>
      <c r="L15" s="300"/>
      <c r="M15" s="19"/>
      <c r="N15" s="19"/>
      <c r="O15" s="18"/>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6.75" customHeight="1" thickBot="1">
      <c r="A16" s="65"/>
      <c r="B16" s="57"/>
      <c r="C16" s="57"/>
      <c r="D16" s="57"/>
      <c r="E16" s="57"/>
      <c r="F16" s="57"/>
      <c r="G16" s="57"/>
      <c r="H16" s="57"/>
      <c r="I16" s="57"/>
      <c r="J16" s="57"/>
      <c r="K16" s="57"/>
      <c r="L16" s="57"/>
      <c r="M16" s="19"/>
      <c r="N16" s="19"/>
      <c r="O16" s="18"/>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2" customHeight="1">
      <c r="A17" s="65"/>
      <c r="B17" s="268" t="s">
        <v>12</v>
      </c>
      <c r="C17" s="269"/>
      <c r="D17" s="270"/>
      <c r="E17" s="270"/>
      <c r="F17" s="270"/>
      <c r="G17" s="294" t="str">
        <f>D81</f>
        <v>yiwasaki</v>
      </c>
      <c r="H17" s="294"/>
      <c r="I17" s="294"/>
      <c r="J17" s="294"/>
      <c r="K17" s="294"/>
      <c r="L17" s="295"/>
      <c r="M17" s="26"/>
      <c r="N17" s="26"/>
      <c r="O17" s="66">
        <f>G38</f>
        <v>0</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 customHeight="1" thickBot="1">
      <c r="A18" s="65"/>
      <c r="B18" s="251" t="s">
        <v>77</v>
      </c>
      <c r="C18" s="252"/>
      <c r="D18" s="252"/>
      <c r="E18" s="252"/>
      <c r="F18" s="293"/>
      <c r="G18" s="291"/>
      <c r="H18" s="291"/>
      <c r="I18" s="291"/>
      <c r="J18" s="291"/>
      <c r="K18" s="291"/>
      <c r="L18" s="292"/>
      <c r="M18" s="26"/>
      <c r="N18" s="26"/>
      <c r="O18" s="66">
        <f>I38</f>
        <v>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12" customHeight="1">
      <c r="A19" s="65"/>
      <c r="B19" s="75"/>
      <c r="C19" s="75"/>
      <c r="D19" s="265" t="str">
        <f>IF(J60="FALSE",I42,IF(B41=TRUE,"  ",B42))</f>
        <v>記入したディレクトリーが違いますので修正して下さい</v>
      </c>
      <c r="E19" s="265"/>
      <c r="F19" s="265"/>
      <c r="G19" s="265"/>
      <c r="H19" s="265"/>
      <c r="I19" s="265"/>
      <c r="J19" s="265"/>
      <c r="K19" s="265"/>
      <c r="L19" s="265"/>
      <c r="M19" s="112">
        <f>Sheet3!J1</f>
        <v>147</v>
      </c>
      <c r="N19" s="19"/>
      <c r="O19" s="18"/>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6.75" customHeight="1" thickBot="1">
      <c r="A20" s="65"/>
      <c r="B20" s="75"/>
      <c r="C20" s="75"/>
      <c r="D20" s="75"/>
      <c r="E20" s="75"/>
      <c r="F20" s="75"/>
      <c r="G20" s="75"/>
      <c r="H20" s="75"/>
      <c r="I20" s="75"/>
      <c r="J20" s="75"/>
      <c r="K20" s="75"/>
      <c r="L20" s="75"/>
      <c r="M20" s="19"/>
      <c r="N20" s="19"/>
      <c r="O20" s="18"/>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 customHeight="1">
      <c r="A21" s="65"/>
      <c r="B21" s="268" t="s">
        <v>1</v>
      </c>
      <c r="C21" s="269"/>
      <c r="D21" s="270"/>
      <c r="E21" s="270"/>
      <c r="F21" s="271"/>
      <c r="G21" s="271"/>
      <c r="H21" s="271"/>
      <c r="I21" s="271"/>
      <c r="J21" s="271"/>
      <c r="K21" s="271"/>
      <c r="L21" s="272"/>
      <c r="M21" s="19"/>
      <c r="N21" s="19"/>
      <c r="O21" s="18"/>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2" customHeight="1">
      <c r="A22" s="65"/>
      <c r="B22" s="273" t="s">
        <v>7</v>
      </c>
      <c r="C22" s="274"/>
      <c r="D22" s="275"/>
      <c r="E22" s="275"/>
      <c r="F22" s="246"/>
      <c r="G22" s="246"/>
      <c r="H22" s="246"/>
      <c r="I22" s="246"/>
      <c r="J22" s="246"/>
      <c r="K22" s="246"/>
      <c r="L22" s="247"/>
      <c r="M22" s="19"/>
      <c r="N22" s="19"/>
      <c r="O22" s="18"/>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 customHeight="1">
      <c r="A23" s="65"/>
      <c r="B23" s="276" t="s">
        <v>6</v>
      </c>
      <c r="C23" s="277"/>
      <c r="D23" s="277"/>
      <c r="E23" s="274"/>
      <c r="F23" s="278"/>
      <c r="G23" s="281"/>
      <c r="H23" s="281"/>
      <c r="I23" s="281"/>
      <c r="J23" s="281"/>
      <c r="K23" s="281"/>
      <c r="L23" s="282"/>
      <c r="M23" s="19"/>
      <c r="N23" s="19"/>
      <c r="O23" s="18"/>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 customHeight="1">
      <c r="A24" s="65"/>
      <c r="B24" s="273" t="s">
        <v>2</v>
      </c>
      <c r="C24" s="274"/>
      <c r="D24" s="275"/>
      <c r="E24" s="275"/>
      <c r="F24" s="246"/>
      <c r="G24" s="246"/>
      <c r="H24" s="246"/>
      <c r="I24" s="246"/>
      <c r="J24" s="246"/>
      <c r="K24" s="246"/>
      <c r="L24" s="247"/>
      <c r="M24" s="112">
        <f>Sheet3!F13</f>
        <v>0</v>
      </c>
      <c r="N24" s="19"/>
      <c r="O24" s="18"/>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 customHeight="1">
      <c r="A25" s="65"/>
      <c r="B25" s="248" t="s">
        <v>58</v>
      </c>
      <c r="C25" s="249"/>
      <c r="D25" s="249"/>
      <c r="E25" s="250"/>
      <c r="F25" s="278"/>
      <c r="G25" s="279"/>
      <c r="H25" s="279"/>
      <c r="I25" s="279"/>
      <c r="J25" s="279"/>
      <c r="K25" s="279"/>
      <c r="L25" s="280"/>
      <c r="M25" s="19"/>
      <c r="N25" s="19"/>
      <c r="O25" s="18"/>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 customHeight="1" thickBot="1">
      <c r="A26" s="65"/>
      <c r="B26" s="251" t="s">
        <v>60</v>
      </c>
      <c r="C26" s="252"/>
      <c r="D26" s="252"/>
      <c r="E26" s="253"/>
      <c r="F26" s="257"/>
      <c r="G26" s="258"/>
      <c r="H26" s="258"/>
      <c r="I26" s="258"/>
      <c r="J26" s="258"/>
      <c r="K26" s="258"/>
      <c r="L26" s="259"/>
      <c r="M26" s="19"/>
      <c r="N26" s="19"/>
      <c r="O26" s="18"/>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5.75" customHeight="1" thickBot="1">
      <c r="A27" s="65"/>
      <c r="B27" s="57"/>
      <c r="C27" s="57"/>
      <c r="D27" s="96" t="str">
        <f>IF(E41=TRUE,IF(G41=0,"資格をご記入ください (FP、税理士、司法書士、弁護士、などの士業など)"," "),B44)</f>
        <v>資格をご記入ください (FP、税理士、司法書士、弁護士、などの士業など)</v>
      </c>
      <c r="E27" s="57"/>
      <c r="F27" s="61"/>
      <c r="G27" s="61"/>
      <c r="H27" s="61"/>
      <c r="I27" s="61"/>
      <c r="J27" s="61"/>
      <c r="K27" s="61"/>
      <c r="L27" s="61"/>
      <c r="M27" s="19"/>
      <c r="N27" s="19"/>
      <c r="O27" s="18"/>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 customHeight="1">
      <c r="A28" s="65"/>
      <c r="B28" s="76" t="s">
        <v>11</v>
      </c>
      <c r="C28" s="77"/>
      <c r="D28" s="77"/>
      <c r="E28" s="77"/>
      <c r="F28" s="78"/>
      <c r="G28" s="78"/>
      <c r="H28" s="78"/>
      <c r="I28" s="78"/>
      <c r="J28" s="78"/>
      <c r="K28" s="78"/>
      <c r="L28" s="79"/>
      <c r="M28" s="19"/>
      <c r="N28" s="19"/>
      <c r="O28" s="18"/>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 customHeight="1">
      <c r="A29" s="65"/>
      <c r="B29" s="80" t="s">
        <v>13</v>
      </c>
      <c r="C29" s="81" t="s">
        <v>34</v>
      </c>
      <c r="D29" s="82" t="s">
        <v>171</v>
      </c>
      <c r="E29" s="83"/>
      <c r="F29" s="84" t="s">
        <v>8</v>
      </c>
      <c r="G29" s="83"/>
      <c r="H29" s="85" t="s">
        <v>9</v>
      </c>
      <c r="I29" s="83"/>
      <c r="J29" s="86" t="s">
        <v>62</v>
      </c>
      <c r="K29" s="82" t="s">
        <v>61</v>
      </c>
      <c r="L29" s="87"/>
      <c r="M29" s="19"/>
      <c r="N29" s="19"/>
      <c r="O29" s="18"/>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 customHeight="1">
      <c r="A30" s="65"/>
      <c r="B30" s="88"/>
      <c r="C30" s="89" t="s">
        <v>10</v>
      </c>
      <c r="D30" s="90" t="s">
        <v>14</v>
      </c>
      <c r="E30" s="266" t="str">
        <f>D170</f>
        <v>三井住友銀行　横浜駅前支店(店番号 547)　普通預金口座　番号　0235952</v>
      </c>
      <c r="F30" s="266"/>
      <c r="G30" s="266"/>
      <c r="H30" s="266"/>
      <c r="I30" s="266"/>
      <c r="J30" s="266"/>
      <c r="K30" s="266"/>
      <c r="L30" s="267"/>
      <c r="M30" s="19"/>
      <c r="N30" s="19"/>
      <c r="O30" s="18"/>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 customHeight="1">
      <c r="A31" s="65"/>
      <c r="B31" s="91"/>
      <c r="C31" s="92"/>
      <c r="D31" s="93"/>
      <c r="E31" s="244" t="str">
        <f>D171</f>
        <v>名義人　　岩崎 康之 (イワサキ ヤスユキ)</v>
      </c>
      <c r="F31" s="244"/>
      <c r="G31" s="244"/>
      <c r="H31" s="244"/>
      <c r="I31" s="244"/>
      <c r="J31" s="244"/>
      <c r="K31" s="244"/>
      <c r="L31" s="245"/>
      <c r="M31" s="19"/>
      <c r="N31" s="19"/>
      <c r="O31" s="18"/>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 customHeight="1" thickBot="1">
      <c r="A32" s="65"/>
      <c r="B32" s="94" t="s">
        <v>15</v>
      </c>
      <c r="C32" s="95" t="s">
        <v>63</v>
      </c>
      <c r="D32" s="260"/>
      <c r="E32" s="261"/>
      <c r="F32" s="261"/>
      <c r="G32" s="261"/>
      <c r="H32" s="261"/>
      <c r="I32" s="261"/>
      <c r="J32" s="261"/>
      <c r="K32" s="261"/>
      <c r="L32" s="262"/>
      <c r="M32" s="19"/>
      <c r="N32" s="19"/>
      <c r="O32" s="18"/>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24.75" customHeight="1">
      <c r="A33" s="65"/>
      <c r="B33" s="255" t="s">
        <v>112</v>
      </c>
      <c r="C33" s="256"/>
      <c r="D33" s="256"/>
      <c r="E33" s="256"/>
      <c r="F33" s="256"/>
      <c r="G33" s="256"/>
      <c r="H33" s="256"/>
      <c r="I33" s="256"/>
      <c r="J33" s="256"/>
      <c r="K33" s="256"/>
      <c r="L33" s="256"/>
      <c r="M33" s="19"/>
      <c r="N33" s="19"/>
      <c r="O33" s="18"/>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30" customHeight="1">
      <c r="A34" s="65"/>
      <c r="B34" s="58"/>
      <c r="C34" s="64"/>
      <c r="D34" s="64"/>
      <c r="E34" s="64"/>
      <c r="F34" s="64"/>
      <c r="G34" s="64"/>
      <c r="H34" s="64"/>
      <c r="I34" s="67"/>
      <c r="J34" s="64"/>
      <c r="K34" s="62"/>
      <c r="L34" s="62"/>
      <c r="M34" s="19"/>
      <c r="N34" s="19"/>
      <c r="O34" s="18"/>
      <c r="P34" s="59">
        <f>IF(X44=0,"",X44)</f>
      </c>
      <c r="Q34" s="59">
        <f>IF(Y44=0,"",Y44)</f>
      </c>
      <c r="R34" s="59">
        <f>IF(Z44=0,"",Z44)</f>
      </c>
      <c r="S34" s="59">
        <f>IF(AA44=0,"",AA44)</f>
      </c>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s="100" customFormat="1" ht="19.5" customHeight="1">
      <c r="A35" s="97"/>
      <c r="B35" s="98" t="s">
        <v>153</v>
      </c>
      <c r="C35" s="106"/>
      <c r="D35" s="106"/>
      <c r="E35" s="106"/>
      <c r="F35" s="106"/>
      <c r="G35" s="106"/>
      <c r="H35" s="106"/>
      <c r="I35" s="101"/>
      <c r="J35" s="102"/>
      <c r="K35" s="102"/>
      <c r="L35" s="102"/>
      <c r="M35" s="103"/>
      <c r="N35" s="99"/>
      <c r="O35" s="99"/>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row>
    <row r="36" spans="1:78" s="1" customFormat="1" ht="15" customHeight="1">
      <c r="A36" s="65"/>
      <c r="B36" s="116"/>
      <c r="C36" s="117"/>
      <c r="D36" s="118"/>
      <c r="E36" s="118"/>
      <c r="F36" s="118"/>
      <c r="G36" s="118"/>
      <c r="H36" s="109"/>
      <c r="I36" s="117"/>
      <c r="J36" s="109"/>
      <c r="K36" s="109"/>
      <c r="L36" s="109"/>
      <c r="M36" s="28"/>
      <c r="N36" s="28"/>
      <c r="O36" s="2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row>
    <row r="37" spans="1:78" s="1" customFormat="1" ht="12.75">
      <c r="A37" s="65"/>
      <c r="B37" s="28"/>
      <c r="C37" s="28"/>
      <c r="D37" s="263" t="s">
        <v>57</v>
      </c>
      <c r="E37" s="264"/>
      <c r="F37" s="264"/>
      <c r="G37" s="264"/>
      <c r="H37" s="28"/>
      <c r="I37" s="28"/>
      <c r="J37" s="28"/>
      <c r="K37" s="28"/>
      <c r="L37" s="28"/>
      <c r="M37" s="28"/>
      <c r="N37" s="28"/>
      <c r="O37" s="2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spans="1:78" s="1" customFormat="1" ht="13.5" hidden="1" thickBot="1">
      <c r="A38" s="68"/>
      <c r="B38" s="28"/>
      <c r="C38" s="28" t="s">
        <v>35</v>
      </c>
      <c r="D38" s="28"/>
      <c r="E38" s="28"/>
      <c r="F38" s="28"/>
      <c r="G38" s="28"/>
      <c r="H38" s="28"/>
      <c r="I38" s="28"/>
      <c r="J38" s="28"/>
      <c r="K38" s="28"/>
      <c r="L38" s="254" t="str">
        <f>D175</f>
        <v>https://chicappa-webstage.ssl-lolipop.jp/fpask/fpask2.html</v>
      </c>
      <c r="M38" s="204"/>
      <c r="N38" s="204"/>
      <c r="O38" s="204"/>
      <c r="P38" s="70">
        <v>0</v>
      </c>
      <c r="Q38" s="107" t="str">
        <f>D176</f>
        <v>webstage@ny.airnet.ne.jp</v>
      </c>
      <c r="R38" s="108"/>
      <c r="S38" s="60"/>
      <c r="T38" s="60"/>
      <c r="U38" s="18"/>
      <c r="V38" s="18"/>
      <c r="W38" s="18"/>
      <c r="X38" s="69" t="str">
        <f>Q38</f>
        <v>webstage@ny.airnet.ne.jp</v>
      </c>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row>
    <row r="39" spans="1:78" s="1" customFormat="1" ht="13.5" hidden="1" thickBot="1">
      <c r="A39" s="68"/>
      <c r="B39" s="28"/>
      <c r="C39" s="28" t="str">
        <f ca="1">INFO("directory")</f>
        <v>C:\Users\yiwasaki\Documents\</v>
      </c>
      <c r="D39" s="28"/>
      <c r="E39" s="28"/>
      <c r="F39" s="28"/>
      <c r="G39" s="28"/>
      <c r="H39" s="28"/>
      <c r="I39" s="18"/>
      <c r="J39" s="18"/>
      <c r="K39" s="28"/>
      <c r="L39" s="28" t="str">
        <f ca="1">RIGHT(CELL("filename",A98),LEN(CELL("filename",A98))-FIND("[",CELL("filename",A98)))</f>
        <v>apply_for_cf.xls]申込書</v>
      </c>
      <c r="M39" s="28"/>
      <c r="N39" s="28"/>
      <c r="O39" s="28"/>
      <c r="P39" s="28"/>
      <c r="Q39" s="107" t="str">
        <f>D177</f>
        <v>webstage21@gmail.com</v>
      </c>
      <c r="R39" s="108"/>
      <c r="S39" s="60"/>
      <c r="T39" s="60"/>
      <c r="U39" s="18"/>
      <c r="V39" s="18"/>
      <c r="W39" s="18"/>
      <c r="X39" s="18" t="s">
        <v>155</v>
      </c>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row>
    <row r="40" spans="1:78" s="1" customFormat="1" ht="13.5" hidden="1" thickBot="1">
      <c r="A40" s="68"/>
      <c r="B40" s="28"/>
      <c r="C40" s="29" t="str">
        <f>C39&amp;". . . [ "&amp;L40&amp;" ]"</f>
        <v>C:\Users\yiwasaki\Documents\. . . [ apply_for_cf.xls ]</v>
      </c>
      <c r="D40" s="30"/>
      <c r="E40" s="30"/>
      <c r="F40" s="30"/>
      <c r="G40" s="30"/>
      <c r="H40" s="30"/>
      <c r="I40" s="31"/>
      <c r="J40" s="31"/>
      <c r="K40" s="32"/>
      <c r="L40" s="33" t="str">
        <f>LEFT(L39,FIND("]",L39)-1)</f>
        <v>apply_for_cf.xls</v>
      </c>
      <c r="M40" s="28"/>
      <c r="N40" s="28"/>
      <c r="O40" s="28"/>
      <c r="P40" s="28"/>
      <c r="Q40" s="28" t="s">
        <v>148</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row>
    <row r="41" spans="1:78" s="1" customFormat="1" ht="12.75" hidden="1">
      <c r="A41" s="68"/>
      <c r="B41" s="235" t="b">
        <f>EXACT($G$17,$G$18)</f>
        <v>0</v>
      </c>
      <c r="C41" s="235"/>
      <c r="D41" s="28"/>
      <c r="E41" s="235" t="b">
        <f>EXACT(F21,F22)</f>
        <v>1</v>
      </c>
      <c r="F41" s="235"/>
      <c r="G41" s="224">
        <f>IF(F26="",0,1)</f>
        <v>0</v>
      </c>
      <c r="H41" s="225"/>
      <c r="I41" s="28"/>
      <c r="J41" s="28"/>
      <c r="K41" s="28"/>
      <c r="L41" s="28"/>
      <c r="M41" s="28"/>
      <c r="N41" s="28"/>
      <c r="O41" s="28"/>
      <c r="P41" s="28"/>
      <c r="Q41" s="28" t="str">
        <f>"私はＦＰキャプテンの使用許諾契約と利用規約に同意し、FPキャプテンを購入いたします。　FPキャプテンの送付をお願いします。　　　　　　　　******   以下の情報は変更なさらないで下さい。　　　******      "&amp;Q45</f>
        <v>私はＦＰキャプテンの使用許諾契約と利用規約に同意し、FPキャプテンを購入いたします。　FPキャプテンの送付をお願いします。　　　　　　　　******   以下の情報は変更なさらないで下さい。　　　******       0 0 0 147 RR     □  □</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row>
    <row r="42" spans="1:78" s="1" customFormat="1" ht="12.75" hidden="1">
      <c r="A42" s="68"/>
      <c r="B42" s="34" t="s">
        <v>3</v>
      </c>
      <c r="C42" s="34"/>
      <c r="D42" s="34"/>
      <c r="E42" s="34"/>
      <c r="F42" s="34"/>
      <c r="G42" s="34"/>
      <c r="H42" s="34"/>
      <c r="I42" s="34" t="s">
        <v>36</v>
      </c>
      <c r="J42" s="34"/>
      <c r="K42" s="34"/>
      <c r="L42" s="34"/>
      <c r="M42" s="34"/>
      <c r="N42" s="19"/>
      <c r="O42" s="18"/>
      <c r="P42" s="18"/>
      <c r="Q42" s="18" t="str">
        <f>"メールの送付先は「 "&amp;Q38&amp;" 」です。"</f>
        <v>メールの送付先は「 webstage@ny.airnet.ne.jp 」です。</v>
      </c>
      <c r="R42" s="18"/>
      <c r="S42" s="18"/>
      <c r="T42" s="18"/>
      <c r="U42" s="18"/>
      <c r="V42" s="18"/>
      <c r="W42" s="18"/>
      <c r="X42" s="18" t="s">
        <v>156</v>
      </c>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1" customFormat="1" ht="12.75" hidden="1">
      <c r="A43" s="68"/>
      <c r="B43" s="34" t="s">
        <v>4</v>
      </c>
      <c r="C43" s="34"/>
      <c r="D43" s="34"/>
      <c r="E43" s="34"/>
      <c r="F43" s="34"/>
      <c r="G43" s="34"/>
      <c r="H43" s="34"/>
      <c r="I43" s="34"/>
      <c r="J43" s="34"/>
      <c r="K43" s="34"/>
      <c r="L43" s="34"/>
      <c r="M43" s="34"/>
      <c r="N43" s="19"/>
      <c r="O43" s="18"/>
      <c r="P43" s="18"/>
      <c r="Q43" s="18" t="s">
        <v>114</v>
      </c>
      <c r="R43" s="18"/>
      <c r="S43" s="18"/>
      <c r="T43" s="18"/>
      <c r="U43" s="18"/>
      <c r="V43" s="18"/>
      <c r="W43" s="18"/>
      <c r="X43" s="18" t="s">
        <v>154</v>
      </c>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1" customFormat="1" ht="13.5" hidden="1" thickBot="1">
      <c r="A44" s="68"/>
      <c r="B44" s="34" t="s">
        <v>5</v>
      </c>
      <c r="C44" s="34"/>
      <c r="D44" s="34"/>
      <c r="E44" s="34"/>
      <c r="F44" s="34"/>
      <c r="G44" s="34"/>
      <c r="H44" s="34"/>
      <c r="I44" s="34"/>
      <c r="J44" s="34"/>
      <c r="K44" s="34"/>
      <c r="L44" s="34"/>
      <c r="M44" s="34"/>
      <c r="N44" s="19"/>
      <c r="O44" s="18"/>
      <c r="P44" s="110">
        <f ca="1">TODAY()</f>
        <v>45158</v>
      </c>
      <c r="Q44" s="317" t="s">
        <v>152</v>
      </c>
      <c r="R44" s="318"/>
      <c r="S44" s="318"/>
      <c r="T44" s="318"/>
      <c r="U44" s="318"/>
      <c r="V44" s="318"/>
      <c r="W44" s="318"/>
      <c r="X44" s="110"/>
      <c r="Y44" s="110"/>
      <c r="Z44" s="110"/>
      <c r="AA44" s="110"/>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s="1" customFormat="1" ht="14.25" customHeight="1" hidden="1" thickBot="1">
      <c r="A45" s="68"/>
      <c r="B45" s="241" t="s">
        <v>56</v>
      </c>
      <c r="C45" s="242"/>
      <c r="D45" s="242"/>
      <c r="E45" s="242"/>
      <c r="F45" s="242"/>
      <c r="G45" s="242"/>
      <c r="H45" s="242"/>
      <c r="I45" s="242"/>
      <c r="J45" s="242"/>
      <c r="K45" s="242"/>
      <c r="L45" s="243"/>
      <c r="M45" s="34"/>
      <c r="N45" s="19"/>
      <c r="O45" s="18"/>
      <c r="P45" s="18" t="s">
        <v>113</v>
      </c>
      <c r="Q45" s="111" t="str">
        <f>" "&amp;F264&amp;" "&amp;F265&amp;" "&amp;H265&amp;" "&amp;R265&amp;" "&amp;F269&amp;" "&amp;F22&amp;" "&amp;F23&amp;" "&amp;F25&amp;" "&amp;F26&amp;" "&amp;B29&amp;E29&amp;G29&amp;I29&amp;" "&amp;L29&amp;" "&amp;B32&amp;D32</f>
        <v> 0 0 0 147 RR     □  □</v>
      </c>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spans="1:78" s="1" customFormat="1" ht="27" customHeight="1" hidden="1">
      <c r="A46" s="68"/>
      <c r="B46" s="238" t="s">
        <v>65</v>
      </c>
      <c r="C46" s="239"/>
      <c r="D46" s="239"/>
      <c r="E46" s="239"/>
      <c r="F46" s="239"/>
      <c r="G46" s="239"/>
      <c r="H46" s="239"/>
      <c r="I46" s="239"/>
      <c r="J46" s="239"/>
      <c r="K46" s="239"/>
      <c r="L46" s="240"/>
      <c r="M46" s="34"/>
      <c r="N46" s="19"/>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row>
    <row r="47" spans="1:78" s="1" customFormat="1" ht="27" customHeight="1" hidden="1">
      <c r="A47" s="68"/>
      <c r="B47" s="226" t="s">
        <v>64</v>
      </c>
      <c r="C47" s="227"/>
      <c r="D47" s="227"/>
      <c r="E47" s="227"/>
      <c r="F47" s="227"/>
      <c r="G47" s="227"/>
      <c r="H47" s="227"/>
      <c r="I47" s="227"/>
      <c r="J47" s="227"/>
      <c r="K47" s="227"/>
      <c r="L47" s="228"/>
      <c r="M47" s="34"/>
      <c r="N47" s="19"/>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spans="1:78" s="1" customFormat="1" ht="27" customHeight="1" hidden="1">
      <c r="A48" s="68"/>
      <c r="B48" s="237" t="s">
        <v>39</v>
      </c>
      <c r="C48" s="216"/>
      <c r="D48" s="216"/>
      <c r="E48" s="216"/>
      <c r="F48" s="216"/>
      <c r="G48" s="216"/>
      <c r="H48" s="216"/>
      <c r="I48" s="216"/>
      <c r="J48" s="216"/>
      <c r="K48" s="216"/>
      <c r="L48" s="217"/>
      <c r="M48" s="34"/>
      <c r="N48" s="19"/>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row>
    <row r="49" spans="1:78" ht="13.5" customHeight="1" hidden="1">
      <c r="A49" s="68"/>
      <c r="B49" s="237" t="s">
        <v>40</v>
      </c>
      <c r="C49" s="216"/>
      <c r="D49" s="216"/>
      <c r="E49" s="216"/>
      <c r="F49" s="216"/>
      <c r="G49" s="216"/>
      <c r="H49" s="216"/>
      <c r="I49" s="216"/>
      <c r="J49" s="216"/>
      <c r="K49" s="216"/>
      <c r="L49" s="217"/>
      <c r="M49" s="34"/>
      <c r="N49" s="19"/>
      <c r="O49" s="18"/>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27" customHeight="1" hidden="1">
      <c r="A50" s="68"/>
      <c r="B50" s="237" t="s">
        <v>41</v>
      </c>
      <c r="C50" s="216"/>
      <c r="D50" s="216"/>
      <c r="E50" s="216"/>
      <c r="F50" s="216"/>
      <c r="G50" s="216"/>
      <c r="H50" s="216"/>
      <c r="I50" s="216"/>
      <c r="J50" s="216"/>
      <c r="K50" s="216"/>
      <c r="L50" s="217"/>
      <c r="M50" s="34"/>
      <c r="N50" s="19"/>
      <c r="O50" s="18"/>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40.5" customHeight="1" hidden="1">
      <c r="A51" s="68"/>
      <c r="B51" s="237" t="s">
        <v>42</v>
      </c>
      <c r="C51" s="216"/>
      <c r="D51" s="216"/>
      <c r="E51" s="216"/>
      <c r="F51" s="216"/>
      <c r="G51" s="216"/>
      <c r="H51" s="216"/>
      <c r="I51" s="216"/>
      <c r="J51" s="216"/>
      <c r="K51" s="216"/>
      <c r="L51" s="217"/>
      <c r="M51" s="34"/>
      <c r="N51" s="19"/>
      <c r="O51" s="18"/>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40.5" customHeight="1" hidden="1">
      <c r="A52" s="68"/>
      <c r="B52" s="226" t="s">
        <v>43</v>
      </c>
      <c r="C52" s="229"/>
      <c r="D52" s="229"/>
      <c r="E52" s="229"/>
      <c r="F52" s="229"/>
      <c r="G52" s="229"/>
      <c r="H52" s="229"/>
      <c r="I52" s="229"/>
      <c r="J52" s="229"/>
      <c r="K52" s="229"/>
      <c r="L52" s="230"/>
      <c r="M52" s="34"/>
      <c r="N52" s="19"/>
      <c r="O52" s="18"/>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27" customHeight="1" hidden="1">
      <c r="A53" s="68"/>
      <c r="B53" s="237" t="s">
        <v>44</v>
      </c>
      <c r="C53" s="216"/>
      <c r="D53" s="216"/>
      <c r="E53" s="216"/>
      <c r="F53" s="216"/>
      <c r="G53" s="216"/>
      <c r="H53" s="216"/>
      <c r="I53" s="216"/>
      <c r="J53" s="216"/>
      <c r="K53" s="216"/>
      <c r="L53" s="217"/>
      <c r="M53" s="34"/>
      <c r="N53" s="19"/>
      <c r="O53" s="18"/>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27" customHeight="1" hidden="1">
      <c r="A54" s="68"/>
      <c r="B54" s="237" t="s">
        <v>45</v>
      </c>
      <c r="C54" s="216"/>
      <c r="D54" s="216"/>
      <c r="E54" s="216"/>
      <c r="F54" s="216"/>
      <c r="G54" s="216"/>
      <c r="H54" s="216"/>
      <c r="I54" s="216"/>
      <c r="J54" s="216"/>
      <c r="K54" s="216"/>
      <c r="L54" s="217"/>
      <c r="M54" s="34"/>
      <c r="N54" s="19"/>
      <c r="O54" s="18"/>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27" customHeight="1" hidden="1">
      <c r="A55" s="68"/>
      <c r="B55" s="236" t="s">
        <v>46</v>
      </c>
      <c r="C55" s="216"/>
      <c r="D55" s="216"/>
      <c r="E55" s="216"/>
      <c r="F55" s="216"/>
      <c r="G55" s="216"/>
      <c r="H55" s="216"/>
      <c r="I55" s="216"/>
      <c r="J55" s="216"/>
      <c r="K55" s="216"/>
      <c r="L55" s="217"/>
      <c r="M55" s="34"/>
      <c r="N55" s="19"/>
      <c r="O55" s="18"/>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27" customHeight="1" hidden="1">
      <c r="A56" s="68"/>
      <c r="B56" s="237" t="s">
        <v>47</v>
      </c>
      <c r="C56" s="216"/>
      <c r="D56" s="216"/>
      <c r="E56" s="216"/>
      <c r="F56" s="216"/>
      <c r="G56" s="216"/>
      <c r="H56" s="216"/>
      <c r="I56" s="216"/>
      <c r="J56" s="216"/>
      <c r="K56" s="216"/>
      <c r="L56" s="217"/>
      <c r="M56" s="34"/>
      <c r="N56" s="19"/>
      <c r="O56" s="18"/>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hidden="1">
      <c r="A57" s="68"/>
      <c r="B57" s="237" t="s">
        <v>48</v>
      </c>
      <c r="C57" s="216"/>
      <c r="D57" s="216"/>
      <c r="E57" s="216"/>
      <c r="F57" s="216"/>
      <c r="G57" s="216"/>
      <c r="H57" s="216"/>
      <c r="I57" s="216"/>
      <c r="J57" s="216"/>
      <c r="K57" s="216"/>
      <c r="L57" s="217"/>
      <c r="M57" s="34"/>
      <c r="N57" s="19"/>
      <c r="O57" s="18"/>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3.5" hidden="1" thickBot="1">
      <c r="A58" s="68"/>
      <c r="B58" s="231" t="s">
        <v>49</v>
      </c>
      <c r="C58" s="232"/>
      <c r="D58" s="232"/>
      <c r="E58" s="232"/>
      <c r="F58" s="232"/>
      <c r="G58" s="232"/>
      <c r="H58" s="35"/>
      <c r="I58" s="233" t="s">
        <v>59</v>
      </c>
      <c r="J58" s="233"/>
      <c r="K58" s="233"/>
      <c r="L58" s="234"/>
      <c r="M58" s="34"/>
      <c r="N58" s="19"/>
      <c r="O58" s="18"/>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s="1" customFormat="1" ht="12.75" hidden="1">
      <c r="A59" s="68"/>
      <c r="B59" s="34"/>
      <c r="C59" s="36">
        <v>6</v>
      </c>
      <c r="D59" s="34" t="str">
        <f ca="1">INFO("directory")</f>
        <v>C:\Users\yiwasaki\Documents\</v>
      </c>
      <c r="E59" s="34"/>
      <c r="F59" s="34"/>
      <c r="G59" s="34"/>
      <c r="H59" s="34"/>
      <c r="I59" s="34"/>
      <c r="J59" s="34"/>
      <c r="K59" s="34"/>
      <c r="L59" s="34"/>
      <c r="M59" s="34"/>
      <c r="N59" s="19"/>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row>
    <row r="60" spans="1:78" s="1" customFormat="1" ht="12.75" hidden="1">
      <c r="A60" s="68"/>
      <c r="B60" s="34"/>
      <c r="C60" s="36" t="s">
        <v>37</v>
      </c>
      <c r="D60" s="37">
        <f>IF(F60="C:\",1,0)</f>
        <v>1</v>
      </c>
      <c r="E60" s="19"/>
      <c r="F60" s="36" t="str">
        <f>LEFT(D59,3)</f>
        <v>C:\</v>
      </c>
      <c r="G60" s="34"/>
      <c r="H60" s="34" t="s">
        <v>38</v>
      </c>
      <c r="I60" s="34"/>
      <c r="J60" s="36" t="str">
        <f>IF(D60=1,"TRUE","FALSE")</f>
        <v>TRUE</v>
      </c>
      <c r="K60" s="34"/>
      <c r="L60" s="34"/>
      <c r="M60" s="34"/>
      <c r="N60" s="19"/>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row>
    <row r="61" spans="1:78" s="1" customFormat="1" ht="12.75" hidden="1">
      <c r="A61" s="68"/>
      <c r="B61" s="34"/>
      <c r="C61" s="34" t="s">
        <v>16</v>
      </c>
      <c r="D61" s="34" t="str">
        <f>RIGHT(D59,LEN(D59)-FIND("\Documents",D59))</f>
        <v>Documents\</v>
      </c>
      <c r="E61" s="34"/>
      <c r="F61" s="34"/>
      <c r="G61" s="34"/>
      <c r="H61" s="34"/>
      <c r="I61" s="34"/>
      <c r="J61" s="34"/>
      <c r="K61" s="34"/>
      <c r="L61" s="34"/>
      <c r="M61" s="34"/>
      <c r="N61" s="19"/>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row>
    <row r="62" spans="1:78" s="1" customFormat="1" ht="12.75" hidden="1">
      <c r="A62" s="68"/>
      <c r="B62" s="34"/>
      <c r="C62" s="34"/>
      <c r="D62" s="34">
        <f>RIGHT(D61,LEN(D61)-FIND("\",D61))</f>
      </c>
      <c r="E62" s="34"/>
      <c r="F62" s="34"/>
      <c r="G62" s="34"/>
      <c r="H62" s="34"/>
      <c r="I62" s="34"/>
      <c r="J62" s="34"/>
      <c r="K62" s="34"/>
      <c r="L62" s="34"/>
      <c r="M62" s="34"/>
      <c r="N62" s="19"/>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row>
    <row r="63" spans="1:78" s="1" customFormat="1" ht="12.75" hidden="1">
      <c r="A63" s="68"/>
      <c r="B63" s="34"/>
      <c r="C63" s="36">
        <v>1</v>
      </c>
      <c r="D63" s="34" t="e">
        <f>LEFT(D62,FIND("\My Documents",D62)-1)</f>
        <v>#VALUE!</v>
      </c>
      <c r="E63" s="34"/>
      <c r="F63" s="34"/>
      <c r="G63" s="34"/>
      <c r="H63" s="34" t="str">
        <f>IF(ISERROR(D63)=FALSE,"正しい","エラー")</f>
        <v>エラー</v>
      </c>
      <c r="I63" s="34"/>
      <c r="J63" s="34" t="b">
        <f>ISERROR(D63)</f>
        <v>1</v>
      </c>
      <c r="K63" s="34"/>
      <c r="L63" s="34"/>
      <c r="M63" s="34"/>
      <c r="N63" s="19"/>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row>
    <row r="64" spans="1:78" s="1" customFormat="1" ht="12.75" hidden="1">
      <c r="A64" s="68"/>
      <c r="B64" s="34"/>
      <c r="C64" s="34"/>
      <c r="D64" s="34"/>
      <c r="E64" s="34"/>
      <c r="F64" s="34"/>
      <c r="G64" s="34"/>
      <c r="H64" s="34"/>
      <c r="I64" s="34"/>
      <c r="J64" s="34"/>
      <c r="K64" s="34"/>
      <c r="L64" s="34"/>
      <c r="M64" s="34"/>
      <c r="N64" s="19"/>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s="1" customFormat="1" ht="12.75" hidden="1">
      <c r="A65" s="68"/>
      <c r="B65" s="34"/>
      <c r="C65" s="34" t="s">
        <v>17</v>
      </c>
      <c r="D65" s="34" t="str">
        <f>RIGHT(D59,LEN(D59)-FIND("\Users",D59))</f>
        <v>Users\yiwasaki\Documents\</v>
      </c>
      <c r="E65" s="34"/>
      <c r="F65" s="34"/>
      <c r="G65" s="34"/>
      <c r="H65" s="34"/>
      <c r="I65" s="34"/>
      <c r="J65" s="34"/>
      <c r="K65" s="34"/>
      <c r="L65" s="34"/>
      <c r="M65" s="34"/>
      <c r="N65" s="19"/>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row>
    <row r="66" spans="1:78" s="1" customFormat="1" ht="12.75" hidden="1">
      <c r="A66" s="68"/>
      <c r="B66" s="34"/>
      <c r="C66" s="34"/>
      <c r="D66" s="34" t="str">
        <f>RIGHT(D65,LEN(D65)-FIND("\",D65))</f>
        <v>yiwasaki\Documents\</v>
      </c>
      <c r="E66" s="34"/>
      <c r="F66" s="34"/>
      <c r="G66" s="34"/>
      <c r="H66" s="34"/>
      <c r="I66" s="34"/>
      <c r="J66" s="34"/>
      <c r="K66" s="34"/>
      <c r="L66" s="34"/>
      <c r="M66" s="34"/>
      <c r="N66" s="19"/>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row>
    <row r="67" spans="1:78" s="1" customFormat="1" ht="12.75" hidden="1">
      <c r="A67" s="68"/>
      <c r="B67" s="34"/>
      <c r="C67" s="36">
        <v>2</v>
      </c>
      <c r="D67" s="34" t="str">
        <f>LEFT(D66,FIND("\Documents",D66)-1)</f>
        <v>yiwasaki</v>
      </c>
      <c r="E67" s="34"/>
      <c r="F67" s="34"/>
      <c r="G67" s="34"/>
      <c r="H67" s="34" t="str">
        <f>IF(ISERROR(D67)=FALSE,"正しい","エラー")</f>
        <v>正しい</v>
      </c>
      <c r="I67" s="34"/>
      <c r="J67" s="34" t="b">
        <f>ISERROR(D67)</f>
        <v>0</v>
      </c>
      <c r="K67" s="34"/>
      <c r="L67" s="34"/>
      <c r="M67" s="34"/>
      <c r="N67" s="19"/>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row>
    <row r="68" spans="1:78" s="1" customFormat="1" ht="12.75" hidden="1">
      <c r="A68" s="68"/>
      <c r="B68" s="34"/>
      <c r="C68" s="36">
        <v>2.1</v>
      </c>
      <c r="D68" s="34" t="str">
        <f>LEFT(D66,FIND("\",D66)-1)</f>
        <v>yiwasaki</v>
      </c>
      <c r="E68" s="34"/>
      <c r="F68" s="34"/>
      <c r="G68" s="34"/>
      <c r="H68" s="34" t="str">
        <f>IF(ISERROR(D68)=FALSE,"正しい","エラー")</f>
        <v>正しい</v>
      </c>
      <c r="I68" s="34"/>
      <c r="J68" s="34" t="b">
        <f>ISERROR(D68)</f>
        <v>0</v>
      </c>
      <c r="K68" s="34"/>
      <c r="L68" s="34"/>
      <c r="M68" s="34"/>
      <c r="N68" s="19"/>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spans="1:78" s="1" customFormat="1" ht="12.75" hidden="1">
      <c r="A69" s="68"/>
      <c r="B69" s="34"/>
      <c r="C69" s="34" t="s">
        <v>18</v>
      </c>
      <c r="D69" s="34" t="str">
        <f>LEFT(D59,FIND("Documents\",D59)-1)</f>
        <v>C:\Users\yiwasaki\</v>
      </c>
      <c r="E69" s="34"/>
      <c r="F69" s="34"/>
      <c r="G69" s="34"/>
      <c r="H69" s="34"/>
      <c r="I69" s="34"/>
      <c r="J69" s="34"/>
      <c r="K69" s="34"/>
      <c r="L69" s="34"/>
      <c r="M69" s="34"/>
      <c r="N69" s="19"/>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spans="1:78" s="1" customFormat="1" ht="12.75" hidden="1">
      <c r="A70" s="68"/>
      <c r="B70" s="34"/>
      <c r="C70" s="34"/>
      <c r="D70" s="34" t="str">
        <f>RIGHT(D69,LEN(D69)-FIND("\",D69))</f>
        <v>Users\yiwasaki\</v>
      </c>
      <c r="E70" s="34"/>
      <c r="F70" s="34"/>
      <c r="G70" s="34"/>
      <c r="H70" s="34"/>
      <c r="I70" s="34"/>
      <c r="J70" s="34"/>
      <c r="K70" s="34"/>
      <c r="L70" s="34"/>
      <c r="M70" s="34"/>
      <c r="N70" s="19"/>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spans="1:78" s="1" customFormat="1" ht="12.75" hidden="1">
      <c r="A71" s="68"/>
      <c r="B71" s="34"/>
      <c r="C71" s="34"/>
      <c r="D71" s="34" t="str">
        <f>RIGHT(D70,LEN(D70)-FIND("\",D70))</f>
        <v>yiwasaki\</v>
      </c>
      <c r="E71" s="34"/>
      <c r="F71" s="34"/>
      <c r="G71" s="34"/>
      <c r="H71" s="34"/>
      <c r="I71" s="34"/>
      <c r="J71" s="34"/>
      <c r="K71" s="34"/>
      <c r="L71" s="34"/>
      <c r="M71" s="34"/>
      <c r="N71" s="19"/>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spans="1:78" s="1" customFormat="1" ht="12.75" hidden="1">
      <c r="A72" s="68"/>
      <c r="B72" s="34"/>
      <c r="C72" s="36">
        <v>3</v>
      </c>
      <c r="D72" s="34" t="str">
        <f>LEFT(D71,FIND("\",D71)-1)</f>
        <v>yiwasaki</v>
      </c>
      <c r="E72" s="34"/>
      <c r="F72" s="34"/>
      <c r="G72" s="34"/>
      <c r="H72" s="34"/>
      <c r="I72" s="34"/>
      <c r="J72" s="34"/>
      <c r="K72" s="34"/>
      <c r="L72" s="34"/>
      <c r="M72" s="34"/>
      <c r="N72" s="19"/>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spans="1:78" s="1" customFormat="1" ht="12.75" hidden="1">
      <c r="A73" s="68"/>
      <c r="B73" s="34"/>
      <c r="C73" s="34"/>
      <c r="D73" s="34"/>
      <c r="E73" s="34"/>
      <c r="F73" s="34"/>
      <c r="G73" s="34"/>
      <c r="H73" s="34"/>
      <c r="I73" s="34"/>
      <c r="J73" s="34"/>
      <c r="K73" s="34"/>
      <c r="L73" s="34"/>
      <c r="M73" s="34"/>
      <c r="N73" s="19"/>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row>
    <row r="74" spans="1:78" s="1" customFormat="1" ht="12.75" hidden="1">
      <c r="A74" s="68"/>
      <c r="B74" s="34"/>
      <c r="C74" s="34" t="s">
        <v>19</v>
      </c>
      <c r="D74" s="34" t="str">
        <f>RIGHT(D59,LEN(D59)-FIND("\",D59))</f>
        <v>Users\yiwasaki\Documents\</v>
      </c>
      <c r="E74" s="34"/>
      <c r="F74" s="34"/>
      <c r="G74" s="34"/>
      <c r="H74" s="34"/>
      <c r="I74" s="34"/>
      <c r="J74" s="34"/>
      <c r="K74" s="34"/>
      <c r="L74" s="34"/>
      <c r="M74" s="34"/>
      <c r="N74" s="19"/>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row>
    <row r="75" spans="1:78" s="1" customFormat="1" ht="12.75" hidden="1">
      <c r="A75" s="68"/>
      <c r="B75" s="34"/>
      <c r="C75" s="36">
        <v>5</v>
      </c>
      <c r="D75" s="34" t="str">
        <f>RIGHT(D74,LEN(D74)-FIND("\",D74))</f>
        <v>yiwasaki\Documents\</v>
      </c>
      <c r="E75" s="34"/>
      <c r="F75" s="34"/>
      <c r="G75" s="34"/>
      <c r="H75" s="34"/>
      <c r="I75" s="34"/>
      <c r="J75" s="34"/>
      <c r="K75" s="34"/>
      <c r="L75" s="34"/>
      <c r="M75" s="34"/>
      <c r="N75" s="19"/>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row>
    <row r="76" spans="1:78" s="1" customFormat="1" ht="12.75" hidden="1">
      <c r="A76" s="68"/>
      <c r="B76" s="34"/>
      <c r="C76" s="36">
        <v>4</v>
      </c>
      <c r="D76" s="34" t="str">
        <f>LEFT(D75,FIND("\",D75)-1)</f>
        <v>yiwasaki</v>
      </c>
      <c r="E76" s="34"/>
      <c r="F76" s="34"/>
      <c r="G76" s="34"/>
      <c r="H76" s="34"/>
      <c r="I76" s="34"/>
      <c r="J76" s="34"/>
      <c r="K76" s="34"/>
      <c r="L76" s="34"/>
      <c r="M76" s="34"/>
      <c r="N76" s="19"/>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row>
    <row r="77" spans="1:78" s="1" customFormat="1" ht="12.75" hidden="1">
      <c r="A77" s="68"/>
      <c r="B77" s="34"/>
      <c r="C77" s="34"/>
      <c r="D77" s="34"/>
      <c r="E77" s="34"/>
      <c r="F77" s="34"/>
      <c r="G77" s="34"/>
      <c r="H77" s="34"/>
      <c r="I77" s="34"/>
      <c r="J77" s="34"/>
      <c r="K77" s="34"/>
      <c r="L77" s="34"/>
      <c r="M77" s="34"/>
      <c r="N77" s="19"/>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row>
    <row r="78" spans="1:78" s="1" customFormat="1" ht="12.75" hidden="1">
      <c r="A78" s="68"/>
      <c r="B78" s="34"/>
      <c r="C78" s="34" t="s">
        <v>20</v>
      </c>
      <c r="D78" s="34" t="str">
        <f>LEFT(D59,FIND("Documents\",D59)-1)</f>
        <v>C:\Users\yiwasaki\</v>
      </c>
      <c r="E78" s="34"/>
      <c r="F78" s="34"/>
      <c r="G78" s="34"/>
      <c r="H78" s="34"/>
      <c r="I78" s="34"/>
      <c r="J78" s="34"/>
      <c r="K78" s="34"/>
      <c r="L78" s="34"/>
      <c r="M78" s="34"/>
      <c r="N78" s="19"/>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row>
    <row r="79" spans="1:78" s="1" customFormat="1" ht="12.75" hidden="1">
      <c r="A79" s="68"/>
      <c r="B79" s="34"/>
      <c r="C79" s="34"/>
      <c r="D79" s="34" t="str">
        <f>RIGHT(D78,LEN(D78)-FIND("\",D78))</f>
        <v>Users\yiwasaki\</v>
      </c>
      <c r="E79" s="34"/>
      <c r="F79" s="34"/>
      <c r="G79" s="34"/>
      <c r="H79" s="34"/>
      <c r="I79" s="34"/>
      <c r="J79" s="34"/>
      <c r="K79" s="34"/>
      <c r="L79" s="34"/>
      <c r="M79" s="34"/>
      <c r="N79" s="19"/>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1" customFormat="1" ht="12.75" hidden="1">
      <c r="A80" s="68"/>
      <c r="B80" s="34"/>
      <c r="C80" s="36">
        <v>6</v>
      </c>
      <c r="D80" s="34" t="str">
        <f>RIGHT(D79,LEN(D79)-FIND("\",D79))</f>
        <v>yiwasaki\</v>
      </c>
      <c r="E80" s="34"/>
      <c r="F80" s="34"/>
      <c r="G80" s="34"/>
      <c r="H80" s="34"/>
      <c r="I80" s="34"/>
      <c r="J80" s="34"/>
      <c r="K80" s="34"/>
      <c r="L80" s="34"/>
      <c r="M80" s="34"/>
      <c r="N80" s="19"/>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1" customFormat="1" ht="12.75" hidden="1">
      <c r="A81" s="68"/>
      <c r="B81" s="34"/>
      <c r="C81" s="34" t="s">
        <v>21</v>
      </c>
      <c r="D81" s="34" t="str">
        <f>IF(ISERROR(D63)=FALSE,D63,IF(ISERROR(D67)=FALSE,D67,IF(ISERROR(D68)=FALSE,D68,IF(ISERROR(D72)=FALSE,D72,IF(ISERROR(D76)=FALSE,D76,IF(ISERROR(D75)=FALSE,D75,IF(ISERROR(D80)=FALSE,D80,D59)))))))</f>
        <v>yiwasaki</v>
      </c>
      <c r="E81" s="34"/>
      <c r="F81" s="34"/>
      <c r="G81" s="34"/>
      <c r="H81" s="34"/>
      <c r="I81" s="34"/>
      <c r="J81" s="34"/>
      <c r="K81" s="34"/>
      <c r="L81" s="34"/>
      <c r="M81" s="34"/>
      <c r="N81" s="19"/>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s="1" customFormat="1" ht="12.75" hidden="1">
      <c r="A82" s="68"/>
      <c r="B82" s="34"/>
      <c r="C82" s="34"/>
      <c r="D82" s="34"/>
      <c r="E82" s="34"/>
      <c r="F82" s="34"/>
      <c r="G82" s="34"/>
      <c r="H82" s="34"/>
      <c r="I82" s="34"/>
      <c r="J82" s="34"/>
      <c r="K82" s="34"/>
      <c r="L82" s="34"/>
      <c r="M82" s="34"/>
      <c r="N82" s="19"/>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row>
    <row r="83" spans="1:78" s="1" customFormat="1" ht="12.75" hidden="1">
      <c r="A83" s="68"/>
      <c r="B83" s="34" t="s">
        <v>22</v>
      </c>
      <c r="C83" s="34"/>
      <c r="D83" s="34" t="str">
        <f ca="1">RIGHT(CELL("filename",A93),LEN(CELL("filename",A93))-FIND("[",CELL("filename",A93)))</f>
        <v>apply_for_cf.xls]申込書</v>
      </c>
      <c r="E83" s="34"/>
      <c r="F83" s="34"/>
      <c r="G83" s="34"/>
      <c r="H83" s="34"/>
      <c r="I83" s="34"/>
      <c r="J83" s="34"/>
      <c r="K83" s="34"/>
      <c r="L83" s="34"/>
      <c r="M83" s="34"/>
      <c r="N83" s="19"/>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row>
    <row r="84" spans="1:78" s="1" customFormat="1" ht="12.75" hidden="1">
      <c r="A84" s="68"/>
      <c r="B84" s="34"/>
      <c r="C84" s="34"/>
      <c r="D84" s="34" t="str">
        <f>LEFT(D83,FIND("]",D83)-1)</f>
        <v>apply_for_cf.xls</v>
      </c>
      <c r="E84" s="34"/>
      <c r="F84" s="34"/>
      <c r="G84" s="34"/>
      <c r="H84" s="34"/>
      <c r="I84" s="34"/>
      <c r="J84" s="34"/>
      <c r="K84" s="34"/>
      <c r="L84" s="34"/>
      <c r="M84" s="34"/>
      <c r="N84" s="19"/>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row>
    <row r="85" spans="1:78" s="1" customFormat="1" ht="12.75" hidden="1">
      <c r="A85" s="68"/>
      <c r="B85" s="34"/>
      <c r="C85" s="34"/>
      <c r="D85" s="34" t="str">
        <f>LEFT(D84,FIND(".",D84)-1)</f>
        <v>apply_for_cf</v>
      </c>
      <c r="E85" s="34"/>
      <c r="F85" s="34"/>
      <c r="G85" s="34"/>
      <c r="H85" s="34"/>
      <c r="I85" s="34"/>
      <c r="J85" s="34"/>
      <c r="K85" s="34"/>
      <c r="L85" s="34"/>
      <c r="M85" s="34"/>
      <c r="N85" s="19"/>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row>
    <row r="86" spans="1:78" s="1" customFormat="1" ht="12.75" hidden="1">
      <c r="A86" s="68"/>
      <c r="B86" s="34"/>
      <c r="C86" s="34"/>
      <c r="D86" s="34"/>
      <c r="E86" s="34"/>
      <c r="F86" s="34"/>
      <c r="G86" s="34"/>
      <c r="H86" s="34"/>
      <c r="I86" s="34"/>
      <c r="J86" s="34"/>
      <c r="K86" s="34"/>
      <c r="L86" s="34"/>
      <c r="M86" s="34"/>
      <c r="N86" s="19"/>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row>
    <row r="87" spans="1:78" s="1" customFormat="1" ht="12.75" hidden="1">
      <c r="A87" s="68"/>
      <c r="B87" s="34" t="s">
        <v>23</v>
      </c>
      <c r="C87" s="34"/>
      <c r="D87" s="34" t="str">
        <f>LEFT(D85,FIND("_",D85)-1)</f>
        <v>apply</v>
      </c>
      <c r="E87" s="34"/>
      <c r="F87" s="34"/>
      <c r="G87" s="34" t="e">
        <f>RIGHT(D87,LEN(D87)-FIND("f",D87))</f>
        <v>#VALUE!</v>
      </c>
      <c r="H87" s="34"/>
      <c r="I87" s="34"/>
      <c r="J87" s="34"/>
      <c r="K87" s="34"/>
      <c r="L87" s="34"/>
      <c r="M87" s="34"/>
      <c r="N87" s="19"/>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row>
    <row r="88" spans="1:78" s="1" customFormat="1" ht="12.75" hidden="1">
      <c r="A88" s="68"/>
      <c r="B88" s="34" t="s">
        <v>24</v>
      </c>
      <c r="C88" s="34"/>
      <c r="D88" s="34" t="e">
        <f>LEFT(D85,FIND("-",D85)-1)</f>
        <v>#VALUE!</v>
      </c>
      <c r="E88" s="34"/>
      <c r="F88" s="34"/>
      <c r="G88" s="34"/>
      <c r="H88" s="34"/>
      <c r="I88" s="34"/>
      <c r="J88" s="34"/>
      <c r="K88" s="34"/>
      <c r="L88" s="34"/>
      <c r="M88" s="34"/>
      <c r="N88" s="19"/>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row>
    <row r="89" spans="1:78" s="1" customFormat="1" ht="12.75" hidden="1">
      <c r="A89" s="68"/>
      <c r="B89" s="34" t="s">
        <v>25</v>
      </c>
      <c r="C89" s="34"/>
      <c r="D89" s="34" t="str">
        <f>RIGHT(D85,LEN(D85)-FIND("_",D85))</f>
        <v>for_cf</v>
      </c>
      <c r="E89" s="34"/>
      <c r="F89" s="34"/>
      <c r="G89" s="34"/>
      <c r="H89" s="34"/>
      <c r="I89" s="34"/>
      <c r="J89" s="34"/>
      <c r="K89" s="34"/>
      <c r="L89" s="34"/>
      <c r="M89" s="34"/>
      <c r="N89" s="19"/>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row>
    <row r="90" spans="1:78" s="1" customFormat="1" ht="12.75" hidden="1">
      <c r="A90" s="68"/>
      <c r="B90" s="34" t="s">
        <v>26</v>
      </c>
      <c r="C90" s="34"/>
      <c r="D90" s="34" t="e">
        <f>LEFT(D89,FIND("-",D89)-1)</f>
        <v>#VALUE!</v>
      </c>
      <c r="E90" s="34"/>
      <c r="F90" s="34"/>
      <c r="G90" s="34" t="s">
        <v>27</v>
      </c>
      <c r="H90" s="34"/>
      <c r="I90" s="34"/>
      <c r="J90" s="34"/>
      <c r="K90" s="34"/>
      <c r="L90" s="34"/>
      <c r="M90" s="34"/>
      <c r="N90" s="19"/>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row>
    <row r="91" spans="1:78" s="1" customFormat="1" ht="12.75" hidden="1">
      <c r="A91" s="68"/>
      <c r="B91" s="34" t="s">
        <v>28</v>
      </c>
      <c r="C91" s="34"/>
      <c r="D91" s="34" t="e">
        <f>CONCATENATE("cf",G87,"_",D90)</f>
        <v>#VALUE!</v>
      </c>
      <c r="E91" s="34"/>
      <c r="F91" s="34"/>
      <c r="G91" s="34"/>
      <c r="H91" s="34"/>
      <c r="I91" s="34"/>
      <c r="J91" s="34"/>
      <c r="K91" s="34"/>
      <c r="L91" s="34"/>
      <c r="M91" s="34"/>
      <c r="N91" s="19"/>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row>
    <row r="92" spans="1:78" s="1" customFormat="1" ht="12.75" hidden="1">
      <c r="A92" s="68"/>
      <c r="B92" s="34" t="s">
        <v>29</v>
      </c>
      <c r="C92" s="34"/>
      <c r="D92" s="38" t="e">
        <f>RIGHT(D89,LEN(D89)-FIND("-",D89))</f>
        <v>#VALUE!</v>
      </c>
      <c r="E92" s="34"/>
      <c r="F92" s="34"/>
      <c r="G92" s="34"/>
      <c r="H92" s="34"/>
      <c r="I92" s="34"/>
      <c r="J92" s="34"/>
      <c r="K92" s="34"/>
      <c r="L92" s="34"/>
      <c r="M92" s="34"/>
      <c r="N92" s="19"/>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row>
    <row r="93" spans="1:78" s="1" customFormat="1" ht="12.75" hidden="1">
      <c r="A93" s="68"/>
      <c r="B93" s="34" t="s">
        <v>30</v>
      </c>
      <c r="C93" s="34"/>
      <c r="D93" s="39" t="e">
        <f>IF(($D$92+0)&lt;($F$17+1),1,0)</f>
        <v>#VALUE!</v>
      </c>
      <c r="E93" s="34"/>
      <c r="F93" s="34"/>
      <c r="G93" s="34"/>
      <c r="H93" s="34"/>
      <c r="I93" s="34"/>
      <c r="J93" s="34"/>
      <c r="K93" s="34"/>
      <c r="L93" s="34"/>
      <c r="M93" s="34"/>
      <c r="N93" s="19"/>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row>
    <row r="94" spans="1:78" s="1" customFormat="1" ht="12.75" hidden="1">
      <c r="A94" s="68"/>
      <c r="B94" s="34"/>
      <c r="C94" s="34"/>
      <c r="D94" s="39"/>
      <c r="E94" s="34"/>
      <c r="F94" s="34"/>
      <c r="G94" s="34"/>
      <c r="H94" s="34"/>
      <c r="I94" s="34"/>
      <c r="J94" s="34"/>
      <c r="K94" s="34"/>
      <c r="L94" s="34"/>
      <c r="M94" s="34"/>
      <c r="N94" s="19"/>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row>
    <row r="95" spans="1:78" s="1" customFormat="1" ht="12.75" hidden="1">
      <c r="A95" s="68"/>
      <c r="B95" s="34" t="s">
        <v>31</v>
      </c>
      <c r="C95" s="34"/>
      <c r="D95" s="40">
        <v>1</v>
      </c>
      <c r="E95" s="40">
        <v>2</v>
      </c>
      <c r="F95" s="40">
        <v>3</v>
      </c>
      <c r="G95" s="40">
        <v>4</v>
      </c>
      <c r="H95" s="40">
        <v>5</v>
      </c>
      <c r="I95" s="40">
        <v>6</v>
      </c>
      <c r="J95" s="40">
        <v>7</v>
      </c>
      <c r="K95" s="40">
        <v>8</v>
      </c>
      <c r="L95" s="40">
        <v>9</v>
      </c>
      <c r="M95" s="40">
        <v>10</v>
      </c>
      <c r="N95" s="37"/>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row>
    <row r="96" spans="1:78" s="1" customFormat="1" ht="12.75" hidden="1">
      <c r="A96" s="68"/>
      <c r="B96" s="34" t="s">
        <v>32</v>
      </c>
      <c r="C96" s="34"/>
      <c r="D96" s="41" t="e">
        <f>IF($D$92+0=D95,1,0)</f>
        <v>#VALUE!</v>
      </c>
      <c r="E96" s="41" t="e">
        <f aca="true" t="shared" si="0" ref="E96:M96">IF($D$92+0=E95,1,0)</f>
        <v>#VALUE!</v>
      </c>
      <c r="F96" s="41" t="e">
        <f t="shared" si="0"/>
        <v>#VALUE!</v>
      </c>
      <c r="G96" s="41" t="e">
        <f t="shared" si="0"/>
        <v>#VALUE!</v>
      </c>
      <c r="H96" s="41" t="e">
        <f t="shared" si="0"/>
        <v>#VALUE!</v>
      </c>
      <c r="I96" s="41" t="e">
        <f t="shared" si="0"/>
        <v>#VALUE!</v>
      </c>
      <c r="J96" s="41" t="e">
        <f t="shared" si="0"/>
        <v>#VALUE!</v>
      </c>
      <c r="K96" s="41" t="e">
        <f t="shared" si="0"/>
        <v>#VALUE!</v>
      </c>
      <c r="L96" s="41" t="e">
        <f t="shared" si="0"/>
        <v>#VALUE!</v>
      </c>
      <c r="M96" s="41" t="e">
        <f t="shared" si="0"/>
        <v>#VALUE!</v>
      </c>
      <c r="N96" s="41"/>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row>
    <row r="97" spans="1:78" s="1" customFormat="1" ht="12.75" hidden="1">
      <c r="A97" s="68"/>
      <c r="B97" s="34" t="s">
        <v>33</v>
      </c>
      <c r="C97" s="34"/>
      <c r="D97" s="41" t="e">
        <f>OR(D96,E96,F96,G96,H96,I96,J96,K96,L96,M96)</f>
        <v>#VALUE!</v>
      </c>
      <c r="E97" s="34"/>
      <c r="F97" s="34" t="e">
        <f>IF(D97=TRUE,1,0)</f>
        <v>#VALUE!</v>
      </c>
      <c r="G97" s="34"/>
      <c r="H97" s="34"/>
      <c r="I97" s="34"/>
      <c r="J97" s="34"/>
      <c r="K97" s="34"/>
      <c r="L97" s="34"/>
      <c r="M97" s="34"/>
      <c r="N97" s="34"/>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row>
    <row r="98" spans="1:78" s="1" customFormat="1" ht="12.75" hidden="1">
      <c r="A98" s="68"/>
      <c r="B98" s="27"/>
      <c r="C98" s="27"/>
      <c r="D98" s="27"/>
      <c r="E98" s="27"/>
      <c r="F98" s="27"/>
      <c r="G98" s="27"/>
      <c r="H98" s="27"/>
      <c r="I98" s="27"/>
      <c r="J98" s="27"/>
      <c r="K98" s="27"/>
      <c r="L98" s="27"/>
      <c r="M98" s="27"/>
      <c r="N98" s="19"/>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row>
    <row r="99" spans="1:78" ht="12.75" hidden="1">
      <c r="A99" s="68"/>
      <c r="B99" s="19"/>
      <c r="C99" s="19"/>
      <c r="D99" s="19"/>
      <c r="E99" s="19"/>
      <c r="F99" s="19"/>
      <c r="G99" s="19"/>
      <c r="H99" s="19"/>
      <c r="I99" s="19"/>
      <c r="J99" s="19"/>
      <c r="K99" s="19"/>
      <c r="L99" s="19"/>
      <c r="M99" s="19"/>
      <c r="N99" s="19"/>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hidden="1">
      <c r="A100" s="68"/>
      <c r="B100" s="18"/>
      <c r="C100" s="18"/>
      <c r="D100" s="18"/>
      <c r="E100" s="18"/>
      <c r="F100" s="18"/>
      <c r="G100" s="18"/>
      <c r="H100" s="18"/>
      <c r="I100" s="18"/>
      <c r="J100" s="18"/>
      <c r="K100" s="18"/>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hidden="1">
      <c r="A101" s="68"/>
      <c r="B101" s="18"/>
      <c r="C101" s="18"/>
      <c r="D101" s="18"/>
      <c r="E101" s="18"/>
      <c r="F101" s="18"/>
      <c r="G101" s="18"/>
      <c r="H101" s="18"/>
      <c r="I101" s="18"/>
      <c r="J101" s="18"/>
      <c r="K101" s="18"/>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hidden="1">
      <c r="A102" s="68"/>
      <c r="B102" s="18"/>
      <c r="C102" s="18"/>
      <c r="D102" s="18"/>
      <c r="E102" s="18"/>
      <c r="F102" s="18"/>
      <c r="G102" s="18"/>
      <c r="H102" s="18"/>
      <c r="I102" s="18"/>
      <c r="J102" s="18"/>
      <c r="K102" s="18"/>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hidden="1">
      <c r="A103" s="68"/>
      <c r="B103" s="18"/>
      <c r="C103" s="18"/>
      <c r="D103" s="18"/>
      <c r="E103" s="18"/>
      <c r="F103" s="18"/>
      <c r="G103" s="18"/>
      <c r="H103" s="18"/>
      <c r="I103" s="18"/>
      <c r="J103" s="18"/>
      <c r="K103" s="18"/>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hidden="1">
      <c r="A104" s="68"/>
      <c r="B104" s="18"/>
      <c r="C104" s="18"/>
      <c r="D104" s="18"/>
      <c r="E104" s="18"/>
      <c r="F104" s="18"/>
      <c r="G104" s="18"/>
      <c r="H104" s="18"/>
      <c r="I104" s="18"/>
      <c r="J104" s="18"/>
      <c r="K104" s="18"/>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hidden="1">
      <c r="A105" s="68"/>
      <c r="B105" s="18"/>
      <c r="C105" s="18"/>
      <c r="D105" s="18"/>
      <c r="E105" s="18"/>
      <c r="F105" s="18"/>
      <c r="G105" s="18"/>
      <c r="H105" s="18"/>
      <c r="I105" s="18"/>
      <c r="J105" s="18"/>
      <c r="K105" s="18"/>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hidden="1">
      <c r="A106" s="68"/>
      <c r="B106" s="18"/>
      <c r="C106" s="18"/>
      <c r="D106" s="18"/>
      <c r="E106" s="18"/>
      <c r="F106" s="18"/>
      <c r="G106" s="18"/>
      <c r="H106" s="18"/>
      <c r="I106" s="18"/>
      <c r="J106" s="18"/>
      <c r="K106" s="18"/>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hidden="1">
      <c r="A107" s="68"/>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hidden="1">
      <c r="A108" s="68"/>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hidden="1">
      <c r="A109" s="68"/>
      <c r="B109" s="34"/>
      <c r="C109" s="36">
        <v>6</v>
      </c>
      <c r="D109" s="34" t="str">
        <f ca="1">INFO("directory")</f>
        <v>C:\Users\yiwasaki\Documents\</v>
      </c>
      <c r="E109" s="34"/>
      <c r="F109" s="34"/>
      <c r="G109" s="34"/>
      <c r="H109" s="34"/>
      <c r="I109" s="34"/>
      <c r="J109" s="34"/>
      <c r="K109" s="34"/>
      <c r="L109" s="34"/>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hidden="1">
      <c r="A110" s="68"/>
      <c r="B110" s="34"/>
      <c r="C110" s="36" t="s">
        <v>37</v>
      </c>
      <c r="D110" s="37">
        <f>IF(F110="C:\",1,0)</f>
        <v>1</v>
      </c>
      <c r="E110" s="19"/>
      <c r="F110" s="36" t="str">
        <f>LEFT(D109,3)</f>
        <v>C:\</v>
      </c>
      <c r="G110" s="34"/>
      <c r="H110" s="34" t="s">
        <v>38</v>
      </c>
      <c r="I110" s="34"/>
      <c r="J110" s="36" t="str">
        <f>IF(D110=1,"TRUE","FALSE")</f>
        <v>TRUE</v>
      </c>
      <c r="K110" s="34"/>
      <c r="L110" s="34"/>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hidden="1">
      <c r="A111" s="68"/>
      <c r="B111" s="34"/>
      <c r="C111" s="34" t="s">
        <v>16</v>
      </c>
      <c r="D111" s="34" t="str">
        <f>RIGHT(D109,LEN(D109)-FIND("\Documents",D109))</f>
        <v>Documents\</v>
      </c>
      <c r="E111" s="34"/>
      <c r="F111" s="34"/>
      <c r="G111" s="34"/>
      <c r="H111" s="34"/>
      <c r="I111" s="34"/>
      <c r="J111" s="34"/>
      <c r="K111" s="34"/>
      <c r="L111" s="34"/>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hidden="1">
      <c r="A112" s="68"/>
      <c r="B112" s="34"/>
      <c r="C112" s="34"/>
      <c r="D112" s="34">
        <f>RIGHT(D111,LEN(D111)-FIND("\",D111))</f>
      </c>
      <c r="E112" s="34"/>
      <c r="F112" s="34"/>
      <c r="G112" s="34"/>
      <c r="H112" s="34"/>
      <c r="I112" s="34"/>
      <c r="J112" s="34"/>
      <c r="K112" s="34"/>
      <c r="L112" s="34"/>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hidden="1">
      <c r="A113" s="68"/>
      <c r="B113" s="34"/>
      <c r="C113" s="36">
        <v>1</v>
      </c>
      <c r="D113" s="34" t="e">
        <f>LEFT(D112,FIND("\My Documents",D112)-1)</f>
        <v>#VALUE!</v>
      </c>
      <c r="E113" s="34"/>
      <c r="F113" s="34"/>
      <c r="G113" s="34"/>
      <c r="H113" s="34" t="str">
        <f>IF(ISERROR(D113)=FALSE,"正しい","エラー")</f>
        <v>エラー</v>
      </c>
      <c r="I113" s="34"/>
      <c r="J113" s="34" t="b">
        <f>ISERROR(D113)</f>
        <v>1</v>
      </c>
      <c r="K113" s="34"/>
      <c r="L113" s="34"/>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hidden="1">
      <c r="A114" s="68"/>
      <c r="B114" s="34"/>
      <c r="C114" s="34"/>
      <c r="D114" s="34"/>
      <c r="E114" s="34"/>
      <c r="F114" s="34"/>
      <c r="G114" s="34"/>
      <c r="H114" s="34"/>
      <c r="I114" s="34"/>
      <c r="J114" s="34"/>
      <c r="K114" s="34"/>
      <c r="L114" s="34"/>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hidden="1">
      <c r="A115" s="68"/>
      <c r="B115" s="34"/>
      <c r="C115" s="34" t="s">
        <v>17</v>
      </c>
      <c r="D115" s="34" t="str">
        <f>RIGHT(D109,LEN(D109)-FIND("\Users",D109))</f>
        <v>Users\yiwasaki\Documents\</v>
      </c>
      <c r="E115" s="34"/>
      <c r="F115" s="34"/>
      <c r="G115" s="34"/>
      <c r="H115" s="34"/>
      <c r="I115" s="34"/>
      <c r="J115" s="34"/>
      <c r="K115" s="34"/>
      <c r="L115" s="34"/>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hidden="1">
      <c r="A116" s="68"/>
      <c r="B116" s="34"/>
      <c r="C116" s="34"/>
      <c r="D116" s="34" t="str">
        <f>RIGHT(D115,LEN(D115)-FIND("\",D115))</f>
        <v>yiwasaki\Documents\</v>
      </c>
      <c r="E116" s="34"/>
      <c r="F116" s="34"/>
      <c r="G116" s="34"/>
      <c r="H116" s="34"/>
      <c r="I116" s="34"/>
      <c r="J116" s="34"/>
      <c r="K116" s="34"/>
      <c r="L116" s="34"/>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hidden="1">
      <c r="A117" s="68"/>
      <c r="B117" s="34"/>
      <c r="C117" s="36">
        <v>2</v>
      </c>
      <c r="D117" s="34" t="str">
        <f>LEFT(D116,FIND("\Documents",D116)-1)</f>
        <v>yiwasaki</v>
      </c>
      <c r="E117" s="34"/>
      <c r="F117" s="34"/>
      <c r="G117" s="34"/>
      <c r="H117" s="34" t="str">
        <f>IF(ISERROR(D117)=FALSE,"正しい","エラー")</f>
        <v>正しい</v>
      </c>
      <c r="I117" s="34"/>
      <c r="J117" s="34" t="b">
        <f>ISERROR(D117)</f>
        <v>0</v>
      </c>
      <c r="K117" s="34"/>
      <c r="L117" s="34"/>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hidden="1">
      <c r="A118" s="68"/>
      <c r="B118" s="34"/>
      <c r="C118" s="36">
        <v>2.1</v>
      </c>
      <c r="D118" s="34" t="str">
        <f>LEFT(D116,FIND("\",D116)-1)</f>
        <v>yiwasaki</v>
      </c>
      <c r="E118" s="34"/>
      <c r="F118" s="34"/>
      <c r="G118" s="34"/>
      <c r="H118" s="34" t="str">
        <f>IF(ISERROR(D118)=FALSE,"正しい","エラー")</f>
        <v>正しい</v>
      </c>
      <c r="I118" s="34"/>
      <c r="J118" s="34" t="b">
        <f>ISERROR(D118)</f>
        <v>0</v>
      </c>
      <c r="K118" s="34"/>
      <c r="L118" s="34"/>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hidden="1">
      <c r="A119" s="68"/>
      <c r="B119" s="34"/>
      <c r="C119" s="34" t="s">
        <v>18</v>
      </c>
      <c r="D119" s="34" t="str">
        <f>LEFT(D109,FIND("Documents\",D109)-1)</f>
        <v>C:\Users\yiwasaki\</v>
      </c>
      <c r="E119" s="34"/>
      <c r="F119" s="34"/>
      <c r="G119" s="34"/>
      <c r="H119" s="34"/>
      <c r="I119" s="34"/>
      <c r="J119" s="34"/>
      <c r="K119" s="34"/>
      <c r="L119" s="34"/>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hidden="1">
      <c r="A120" s="68"/>
      <c r="B120" s="34"/>
      <c r="C120" s="34"/>
      <c r="D120" s="34" t="str">
        <f>RIGHT(D119,LEN(D119)-FIND("\",D119))</f>
        <v>Users\yiwasaki\</v>
      </c>
      <c r="E120" s="34"/>
      <c r="F120" s="34"/>
      <c r="G120" s="34"/>
      <c r="H120" s="34"/>
      <c r="I120" s="34"/>
      <c r="J120" s="34"/>
      <c r="K120" s="34"/>
      <c r="L120" s="3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hidden="1">
      <c r="A121" s="68"/>
      <c r="B121" s="34"/>
      <c r="C121" s="34"/>
      <c r="D121" s="34" t="str">
        <f>RIGHT(D120,LEN(D120)-FIND("\",D120))</f>
        <v>yiwasaki\</v>
      </c>
      <c r="E121" s="34"/>
      <c r="F121" s="34"/>
      <c r="G121" s="34"/>
      <c r="H121" s="34"/>
      <c r="I121" s="34"/>
      <c r="J121" s="34"/>
      <c r="K121" s="34"/>
      <c r="L121" s="3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hidden="1">
      <c r="A122" s="68"/>
      <c r="B122" s="34"/>
      <c r="C122" s="36">
        <v>3</v>
      </c>
      <c r="D122" s="34" t="str">
        <f>LEFT(D121,FIND("\",D121)-1)</f>
        <v>yiwasaki</v>
      </c>
      <c r="E122" s="34"/>
      <c r="F122" s="34"/>
      <c r="G122" s="34"/>
      <c r="H122" s="34"/>
      <c r="I122" s="34"/>
      <c r="J122" s="34"/>
      <c r="K122" s="34"/>
      <c r="L122" s="3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hidden="1">
      <c r="A123" s="68"/>
      <c r="B123" s="34"/>
      <c r="C123" s="34"/>
      <c r="D123" s="34"/>
      <c r="E123" s="34"/>
      <c r="F123" s="34"/>
      <c r="G123" s="34"/>
      <c r="H123" s="34"/>
      <c r="I123" s="34"/>
      <c r="J123" s="34"/>
      <c r="K123" s="34"/>
      <c r="L123" s="3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hidden="1">
      <c r="A124" s="68"/>
      <c r="B124" s="34"/>
      <c r="C124" s="34" t="s">
        <v>19</v>
      </c>
      <c r="D124" s="34" t="str">
        <f>RIGHT(D109,LEN(D109)-FIND("\",D109))</f>
        <v>Users\yiwasaki\Documents\</v>
      </c>
      <c r="E124" s="34"/>
      <c r="F124" s="34"/>
      <c r="G124" s="34"/>
      <c r="H124" s="34"/>
      <c r="I124" s="34"/>
      <c r="J124" s="34"/>
      <c r="K124" s="34"/>
      <c r="L124" s="3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hidden="1">
      <c r="A125" s="68"/>
      <c r="B125" s="34"/>
      <c r="C125" s="36">
        <v>5</v>
      </c>
      <c r="D125" s="34" t="str">
        <f>RIGHT(D124,LEN(D124)-FIND("\",D124))</f>
        <v>yiwasaki\Documents\</v>
      </c>
      <c r="E125" s="34"/>
      <c r="F125" s="34"/>
      <c r="G125" s="34"/>
      <c r="H125" s="34"/>
      <c r="I125" s="34"/>
      <c r="J125" s="34"/>
      <c r="K125" s="34"/>
      <c r="L125" s="3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hidden="1">
      <c r="A126" s="68"/>
      <c r="B126" s="34"/>
      <c r="C126" s="36">
        <v>4</v>
      </c>
      <c r="D126" s="34" t="str">
        <f>LEFT(D125,FIND("\",D125)-1)</f>
        <v>yiwasaki</v>
      </c>
      <c r="E126" s="34"/>
      <c r="F126" s="34"/>
      <c r="G126" s="34"/>
      <c r="H126" s="34"/>
      <c r="I126" s="34"/>
      <c r="J126" s="34"/>
      <c r="K126" s="34"/>
      <c r="L126" s="3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hidden="1">
      <c r="A127" s="68"/>
      <c r="B127" s="34"/>
      <c r="C127" s="34"/>
      <c r="D127" s="34"/>
      <c r="E127" s="34"/>
      <c r="F127" s="34"/>
      <c r="G127" s="34"/>
      <c r="H127" s="34"/>
      <c r="I127" s="34"/>
      <c r="J127" s="34"/>
      <c r="K127" s="34"/>
      <c r="L127" s="34"/>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hidden="1">
      <c r="A128" s="68"/>
      <c r="B128" s="34"/>
      <c r="C128" s="34" t="s">
        <v>20</v>
      </c>
      <c r="D128" s="34" t="str">
        <f>LEFT(D109,FIND("Documents\",D109)-1)</f>
        <v>C:\Users\yiwasaki\</v>
      </c>
      <c r="E128" s="34"/>
      <c r="F128" s="34"/>
      <c r="G128" s="34"/>
      <c r="H128" s="34"/>
      <c r="I128" s="34"/>
      <c r="J128" s="34"/>
      <c r="K128" s="34"/>
      <c r="L128" s="34"/>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hidden="1">
      <c r="A129" s="68"/>
      <c r="B129" s="34"/>
      <c r="C129" s="34"/>
      <c r="D129" s="34" t="str">
        <f>RIGHT(D128,LEN(D128)-FIND("\",D128))</f>
        <v>Users\yiwasaki\</v>
      </c>
      <c r="E129" s="34"/>
      <c r="F129" s="34"/>
      <c r="G129" s="34"/>
      <c r="H129" s="34"/>
      <c r="I129" s="34"/>
      <c r="J129" s="34"/>
      <c r="K129" s="34"/>
      <c r="L129" s="34"/>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hidden="1">
      <c r="A130" s="68"/>
      <c r="B130" s="34"/>
      <c r="C130" s="36">
        <v>6</v>
      </c>
      <c r="D130" s="34" t="str">
        <f>RIGHT(D129,LEN(D129)-FIND("\",D129))</f>
        <v>yiwasaki\</v>
      </c>
      <c r="E130" s="34"/>
      <c r="F130" s="34"/>
      <c r="G130" s="34"/>
      <c r="H130" s="34"/>
      <c r="I130" s="34"/>
      <c r="J130" s="34"/>
      <c r="K130" s="34"/>
      <c r="L130" s="34"/>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hidden="1">
      <c r="A131" s="68"/>
      <c r="B131" s="34"/>
      <c r="C131" s="34" t="s">
        <v>21</v>
      </c>
      <c r="D131" s="34" t="str">
        <f>IF(ISERROR(D113)=FALSE,D113,IF(ISERROR(D117)=FALSE,D117,IF(ISERROR(D118)=FALSE,D118,IF(ISERROR(D122)=FALSE,D122,IF(ISERROR(D126)=FALSE,D126,IF(ISERROR(D125)=FALSE,D125,IF(ISERROR(D130)=FALSE,D130,D109)))))))</f>
        <v>yiwasaki</v>
      </c>
      <c r="E131" s="34"/>
      <c r="F131" s="34"/>
      <c r="G131" s="34"/>
      <c r="H131" s="34"/>
      <c r="I131" s="34"/>
      <c r="J131" s="34"/>
      <c r="K131" s="34"/>
      <c r="L131" s="34"/>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hidden="1">
      <c r="A132" s="68"/>
      <c r="B132" s="34"/>
      <c r="C132" s="34"/>
      <c r="D132" s="34"/>
      <c r="E132" s="34"/>
      <c r="F132" s="34"/>
      <c r="G132" s="34"/>
      <c r="H132" s="34"/>
      <c r="I132" s="34"/>
      <c r="J132" s="34"/>
      <c r="K132" s="34"/>
      <c r="L132" s="34"/>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hidden="1">
      <c r="A133" s="68"/>
      <c r="B133" s="34" t="s">
        <v>22</v>
      </c>
      <c r="C133" s="34"/>
      <c r="D133" s="34" t="str">
        <f ca="1">RIGHT(CELL("filename",A143),LEN(CELL("filename",A143))-FIND("[",CELL("filename",A143)))</f>
        <v>apply_for_cf.xls]申込書</v>
      </c>
      <c r="E133" s="34"/>
      <c r="F133" s="34"/>
      <c r="G133" s="34"/>
      <c r="H133" s="34"/>
      <c r="I133" s="34"/>
      <c r="J133" s="34"/>
      <c r="K133" s="34"/>
      <c r="L133" s="34"/>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hidden="1">
      <c r="A134" s="68"/>
      <c r="B134" s="34"/>
      <c r="C134" s="34"/>
      <c r="D134" s="34" t="str">
        <f>LEFT(D133,FIND("]",D133)-1)</f>
        <v>apply_for_cf.xls</v>
      </c>
      <c r="E134" s="34"/>
      <c r="F134" s="34"/>
      <c r="G134" s="34"/>
      <c r="H134" s="34"/>
      <c r="I134" s="34"/>
      <c r="J134" s="34"/>
      <c r="K134" s="34"/>
      <c r="L134" s="34"/>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hidden="1">
      <c r="A135" s="68"/>
      <c r="B135" s="34"/>
      <c r="C135" s="34"/>
      <c r="D135" s="34" t="str">
        <f>LEFT(D134,FIND(".",D134)-1)</f>
        <v>apply_for_cf</v>
      </c>
      <c r="E135" s="34"/>
      <c r="F135" s="34"/>
      <c r="G135" s="34"/>
      <c r="H135" s="34"/>
      <c r="I135" s="34"/>
      <c r="J135" s="34"/>
      <c r="K135" s="34"/>
      <c r="L135" s="34"/>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hidden="1">
      <c r="A136" s="68"/>
      <c r="B136" s="34"/>
      <c r="C136" s="34"/>
      <c r="D136" s="34"/>
      <c r="E136" s="34"/>
      <c r="F136" s="34"/>
      <c r="G136" s="34"/>
      <c r="H136" s="34"/>
      <c r="I136" s="34"/>
      <c r="J136" s="34"/>
      <c r="K136" s="34"/>
      <c r="L136" s="34"/>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hidden="1">
      <c r="A137" s="68"/>
      <c r="B137" s="34" t="s">
        <v>23</v>
      </c>
      <c r="C137" s="34"/>
      <c r="D137" s="34" t="str">
        <f>LEFT(D135,FIND("_",D135)-1)</f>
        <v>apply</v>
      </c>
      <c r="E137" s="34"/>
      <c r="F137" s="34"/>
      <c r="G137" s="34" t="e">
        <f>RIGHT(D137,LEN(D137)-FIND("f",D137))</f>
        <v>#VALUE!</v>
      </c>
      <c r="H137" s="34"/>
      <c r="I137" s="34"/>
      <c r="J137" s="34"/>
      <c r="K137" s="34"/>
      <c r="L137" s="34"/>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hidden="1">
      <c r="A138" s="68"/>
      <c r="B138" s="34" t="s">
        <v>24</v>
      </c>
      <c r="C138" s="34"/>
      <c r="D138" s="34" t="e">
        <f>LEFT(D135,FIND("-",D135)-1)</f>
        <v>#VALUE!</v>
      </c>
      <c r="E138" s="34"/>
      <c r="F138" s="34"/>
      <c r="G138" s="34"/>
      <c r="H138" s="34"/>
      <c r="I138" s="34"/>
      <c r="J138" s="34"/>
      <c r="K138" s="34"/>
      <c r="L138" s="34"/>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hidden="1">
      <c r="A139" s="68"/>
      <c r="B139" s="34" t="s">
        <v>25</v>
      </c>
      <c r="C139" s="34"/>
      <c r="D139" s="34" t="str">
        <f>RIGHT(D135,LEN(D135)-FIND("_",D135))</f>
        <v>for_cf</v>
      </c>
      <c r="E139" s="34"/>
      <c r="F139" s="34"/>
      <c r="G139" s="34"/>
      <c r="H139" s="34"/>
      <c r="I139" s="34"/>
      <c r="J139" s="34"/>
      <c r="K139" s="34"/>
      <c r="L139" s="34"/>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hidden="1">
      <c r="A140" s="68"/>
      <c r="B140" s="34" t="s">
        <v>26</v>
      </c>
      <c r="C140" s="34"/>
      <c r="D140" s="34" t="e">
        <f>LEFT(D139,FIND("-",D139)-1)</f>
        <v>#VALUE!</v>
      </c>
      <c r="E140" s="34"/>
      <c r="F140" s="34"/>
      <c r="G140" s="34" t="s">
        <v>27</v>
      </c>
      <c r="H140" s="34"/>
      <c r="I140" s="34"/>
      <c r="J140" s="34"/>
      <c r="K140" s="34"/>
      <c r="L140" s="34"/>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hidden="1">
      <c r="A141" s="68"/>
      <c r="B141" s="34" t="s">
        <v>28</v>
      </c>
      <c r="C141" s="34"/>
      <c r="D141" s="34" t="e">
        <f>CONCATENATE("cf",G137,"_",D140)</f>
        <v>#VALUE!</v>
      </c>
      <c r="E141" s="34"/>
      <c r="F141" s="34"/>
      <c r="G141" s="34"/>
      <c r="H141" s="34"/>
      <c r="I141" s="34"/>
      <c r="J141" s="34"/>
      <c r="K141" s="34"/>
      <c r="L141" s="34"/>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hidden="1">
      <c r="A142" s="68"/>
      <c r="B142" s="34" t="s">
        <v>29</v>
      </c>
      <c r="C142" s="34"/>
      <c r="D142" s="38" t="e">
        <f>RIGHT(D139,LEN(D139)-FIND("-",D139))</f>
        <v>#VALUE!</v>
      </c>
      <c r="E142" s="34"/>
      <c r="F142" s="34"/>
      <c r="G142" s="34"/>
      <c r="H142" s="34"/>
      <c r="I142" s="34"/>
      <c r="J142" s="34"/>
      <c r="K142" s="34"/>
      <c r="L142" s="34"/>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hidden="1">
      <c r="A143" s="68"/>
      <c r="B143" s="34" t="s">
        <v>30</v>
      </c>
      <c r="C143" s="34"/>
      <c r="D143" s="39" t="e">
        <f>IF(($D$92+0)&lt;($F$17+1),1,0)</f>
        <v>#VALUE!</v>
      </c>
      <c r="E143" s="34"/>
      <c r="F143" s="34"/>
      <c r="G143" s="34"/>
      <c r="H143" s="34"/>
      <c r="I143" s="34"/>
      <c r="J143" s="34"/>
      <c r="K143" s="34"/>
      <c r="L143" s="34"/>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hidden="1">
      <c r="A144" s="68"/>
      <c r="B144" s="34"/>
      <c r="C144" s="34"/>
      <c r="D144" s="39"/>
      <c r="E144" s="34"/>
      <c r="F144" s="34"/>
      <c r="G144" s="34"/>
      <c r="H144" s="34"/>
      <c r="I144" s="34"/>
      <c r="J144" s="34"/>
      <c r="K144" s="34"/>
      <c r="L144" s="34"/>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hidden="1">
      <c r="A145" s="68"/>
      <c r="B145" s="34" t="s">
        <v>31</v>
      </c>
      <c r="C145" s="34"/>
      <c r="D145" s="40">
        <v>1</v>
      </c>
      <c r="E145" s="40">
        <v>2</v>
      </c>
      <c r="F145" s="40">
        <v>3</v>
      </c>
      <c r="G145" s="40">
        <v>4</v>
      </c>
      <c r="H145" s="40">
        <v>5</v>
      </c>
      <c r="I145" s="40">
        <v>6</v>
      </c>
      <c r="J145" s="40">
        <v>7</v>
      </c>
      <c r="K145" s="40">
        <v>8</v>
      </c>
      <c r="L145" s="40">
        <v>9</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hidden="1">
      <c r="A146" s="68"/>
      <c r="B146" s="34" t="s">
        <v>32</v>
      </c>
      <c r="C146" s="34"/>
      <c r="D146" s="41" t="e">
        <f>IF($D$92+0=D145,1,0)</f>
        <v>#VALUE!</v>
      </c>
      <c r="E146" s="41" t="e">
        <f aca="true" t="shared" si="1" ref="E146:L146">IF($D$92+0=E145,1,0)</f>
        <v>#VALUE!</v>
      </c>
      <c r="F146" s="41" t="e">
        <f t="shared" si="1"/>
        <v>#VALUE!</v>
      </c>
      <c r="G146" s="41" t="e">
        <f t="shared" si="1"/>
        <v>#VALUE!</v>
      </c>
      <c r="H146" s="41" t="e">
        <f t="shared" si="1"/>
        <v>#VALUE!</v>
      </c>
      <c r="I146" s="41" t="e">
        <f t="shared" si="1"/>
        <v>#VALUE!</v>
      </c>
      <c r="J146" s="41" t="e">
        <f t="shared" si="1"/>
        <v>#VALUE!</v>
      </c>
      <c r="K146" s="41" t="e">
        <f t="shared" si="1"/>
        <v>#VALUE!</v>
      </c>
      <c r="L146" s="41" t="e">
        <f t="shared" si="1"/>
        <v>#VALUE!</v>
      </c>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hidden="1">
      <c r="A147" s="68"/>
      <c r="B147" s="34" t="s">
        <v>33</v>
      </c>
      <c r="C147" s="34"/>
      <c r="D147" s="41" t="e">
        <f>OR(D146,E146,F146,G146,H146,I146,J146,K146,L146,M146)</f>
        <v>#VALUE!</v>
      </c>
      <c r="E147" s="34"/>
      <c r="F147" s="34" t="e">
        <f>IF(D147=TRUE,1,0)</f>
        <v>#VALUE!</v>
      </c>
      <c r="G147" s="34"/>
      <c r="H147" s="34"/>
      <c r="I147" s="34"/>
      <c r="J147" s="34"/>
      <c r="K147" s="34"/>
      <c r="L147" s="34"/>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hidden="1">
      <c r="A148" s="68"/>
      <c r="B148" s="27"/>
      <c r="C148" s="27"/>
      <c r="D148" s="27"/>
      <c r="E148" s="27"/>
      <c r="F148" s="27"/>
      <c r="G148" s="27"/>
      <c r="H148" s="27"/>
      <c r="I148" s="27"/>
      <c r="J148" s="27"/>
      <c r="K148" s="27"/>
      <c r="L148" s="27"/>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hidden="1">
      <c r="A149" s="68"/>
      <c r="B149" s="19"/>
      <c r="C149" s="19"/>
      <c r="D149" s="19"/>
      <c r="E149" s="19"/>
      <c r="F149" s="19"/>
      <c r="G149" s="19"/>
      <c r="H149" s="19"/>
      <c r="I149" s="19"/>
      <c r="J149" s="19"/>
      <c r="K149" s="19"/>
      <c r="L149" s="19"/>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hidden="1">
      <c r="A150" s="68"/>
      <c r="B150" s="18"/>
      <c r="C150" s="18"/>
      <c r="D150" s="18"/>
      <c r="E150" s="18"/>
      <c r="F150" s="18"/>
      <c r="G150" s="18"/>
      <c r="H150" s="18"/>
      <c r="I150" s="18"/>
      <c r="J150" s="18"/>
      <c r="K150" s="18"/>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hidden="1">
      <c r="A151" s="68"/>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hidden="1">
      <c r="A152" s="68"/>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hidden="1">
      <c r="A153" s="68"/>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hidden="1">
      <c r="A154" s="68"/>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hidden="1">
      <c r="A155" s="68"/>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hidden="1">
      <c r="A156" s="68"/>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hidden="1">
      <c r="A157" s="68"/>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hidden="1">
      <c r="A158" s="68"/>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hidden="1">
      <c r="A159" s="68"/>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hidden="1">
      <c r="A160" s="68"/>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hidden="1">
      <c r="A161" s="68"/>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3.5" hidden="1" thickBot="1">
      <c r="A162" s="68"/>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3.5" hidden="1" thickBot="1">
      <c r="A163" s="68"/>
      <c r="B163" s="72" t="s">
        <v>131</v>
      </c>
      <c r="C163" s="73">
        <f>IF(D163=-1,IF(E163="k",1,0),D163)</f>
        <v>0</v>
      </c>
      <c r="D163" s="73">
        <f>P38</f>
        <v>0</v>
      </c>
      <c r="E163" s="74" t="str">
        <f>RIGHT(D85,1)</f>
        <v>f</v>
      </c>
      <c r="F163" s="2"/>
      <c r="G163" s="115"/>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hidden="1">
      <c r="A164" s="68"/>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hidden="1">
      <c r="A165" s="68"/>
      <c r="B165" s="2" t="s">
        <v>126</v>
      </c>
      <c r="C165" s="2"/>
      <c r="D165" s="2" t="str">
        <f>IF($C$163=1,D180,D200)</f>
        <v>『http://webstage21.com/cf/』御中</v>
      </c>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hidden="1">
      <c r="A166" s="68"/>
      <c r="B166" s="2" t="s">
        <v>127</v>
      </c>
      <c r="C166" s="2"/>
      <c r="D166" s="2" t="str">
        <f>IF($C$163=1,D181,D201)</f>
        <v>０４５－６２４－９６０３</v>
      </c>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hidden="1">
      <c r="A167" s="6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hidden="1">
      <c r="A168" s="68"/>
      <c r="B168" s="2" t="s">
        <v>128</v>
      </c>
      <c r="C168" s="2"/>
      <c r="D168" s="2" t="str">
        <f>IF($C$163=1,D183,D203)</f>
        <v>私は『webstage』のホームページで紹介されているFPキャプテン  [ ライフプラン作成ソフト (EXCEL版) ]  のライセンスを購入いたします。</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hidden="1">
      <c r="A169" s="6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hidden="1">
      <c r="A170" s="68"/>
      <c r="B170" s="2" t="s">
        <v>129</v>
      </c>
      <c r="C170" s="2"/>
      <c r="D170" s="2" t="str">
        <f>IF($C$163=1,D185,D205)</f>
        <v>三井住友銀行　横浜駅前支店(店番号 547)　普通預金口座　番号　0235952</v>
      </c>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hidden="1">
      <c r="A171" s="68"/>
      <c r="B171" s="2" t="s">
        <v>130</v>
      </c>
      <c r="C171" s="2"/>
      <c r="D171" s="2" t="str">
        <f>IF($C$163=1,D186,D206)</f>
        <v>名義人　　岩崎 康之 (イワサキ ヤスユキ)</v>
      </c>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hidden="1">
      <c r="A172" s="68"/>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hidden="1">
      <c r="A173" s="68"/>
      <c r="B173" s="2" t="s">
        <v>120</v>
      </c>
      <c r="C173" s="2"/>
      <c r="D173" s="2" t="str">
        <f>IF($C$163=1,D188,D208)</f>
        <v>https://chicappa-webstage.ssl-lolipop.jp/cf/fpcaptain_li_webstage.html</v>
      </c>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hidden="1">
      <c r="A174" s="68"/>
      <c r="B174" s="2" t="s">
        <v>121</v>
      </c>
      <c r="C174" s="2"/>
      <c r="D174" s="2" t="str">
        <f>IF($C$163=1,D189,D209)</f>
        <v>https://chicappa-webstage.ssl-lolipop.jp/cf/fpcaptain_rules_only.html</v>
      </c>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hidden="1">
      <c r="A175" s="68"/>
      <c r="B175" s="2" t="s">
        <v>134</v>
      </c>
      <c r="C175" s="2"/>
      <c r="D175" s="2" t="str">
        <f>IF($C$163=1,D190,D210)</f>
        <v>https://chicappa-webstage.ssl-lolipop.jp/fpask/fpask2.html</v>
      </c>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hidden="1">
      <c r="A176" s="68"/>
      <c r="B176" s="2" t="s">
        <v>133</v>
      </c>
      <c r="C176" s="2"/>
      <c r="D176" s="2" t="str">
        <f>IF($C$163=1,D191,D211)</f>
        <v>webstage@ny.airnet.ne.jp</v>
      </c>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hidden="1">
      <c r="A177" s="68"/>
      <c r="B177" s="2" t="s">
        <v>146</v>
      </c>
      <c r="C177" s="2"/>
      <c r="D177" s="2" t="str">
        <f>IF($C$163=1,D192,D212)</f>
        <v>webstage21@gmail.com</v>
      </c>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hidden="1">
      <c r="A178" s="68"/>
      <c r="B178" s="2" t="s">
        <v>163</v>
      </c>
      <c r="C178" s="2"/>
      <c r="D178" s="121" t="s">
        <v>164</v>
      </c>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hidden="1">
      <c r="A179" s="68"/>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hidden="1">
      <c r="A180" s="68"/>
      <c r="B180" s="2"/>
      <c r="C180" s="2"/>
      <c r="D180" s="2" t="s">
        <v>117</v>
      </c>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hidden="1">
      <c r="A181" s="68"/>
      <c r="B181" s="2"/>
      <c r="C181" s="2"/>
      <c r="D181" s="2" t="s">
        <v>118</v>
      </c>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hidden="1">
      <c r="A182" s="68"/>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hidden="1">
      <c r="A183" s="68"/>
      <c r="B183" s="2"/>
      <c r="C183" s="2"/>
      <c r="D183" s="2" t="s">
        <v>119</v>
      </c>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hidden="1">
      <c r="A184" s="68"/>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hidden="1">
      <c r="A185" s="68"/>
      <c r="B185" s="2"/>
      <c r="C185" s="2"/>
      <c r="D185" s="2" t="s">
        <v>115</v>
      </c>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hidden="1">
      <c r="A186" s="68"/>
      <c r="B186" s="2"/>
      <c r="C186" s="2"/>
      <c r="D186" s="2" t="s">
        <v>116</v>
      </c>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hidden="1">
      <c r="A187" s="68"/>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hidden="1">
      <c r="A188" s="68"/>
      <c r="B188" s="2" t="s">
        <v>120</v>
      </c>
      <c r="C188" s="2"/>
      <c r="D188" s="69" t="s">
        <v>149</v>
      </c>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hidden="1">
      <c r="A189" s="68"/>
      <c r="B189" s="2" t="s">
        <v>121</v>
      </c>
      <c r="C189" s="2"/>
      <c r="D189" s="69" t="s">
        <v>150</v>
      </c>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hidden="1">
      <c r="A190" s="68"/>
      <c r="B190" s="2" t="s">
        <v>134</v>
      </c>
      <c r="C190" s="2"/>
      <c r="D190" s="69" t="s">
        <v>53</v>
      </c>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hidden="1">
      <c r="A191" s="68"/>
      <c r="B191" s="2" t="s">
        <v>133</v>
      </c>
      <c r="C191" s="2"/>
      <c r="D191" s="69" t="s">
        <v>51</v>
      </c>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hidden="1">
      <c r="A192" s="68"/>
      <c r="B192" s="2" t="s">
        <v>146</v>
      </c>
      <c r="C192" s="2"/>
      <c r="D192" s="69" t="s">
        <v>136</v>
      </c>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hidden="1">
      <c r="A193" s="68"/>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hidden="1">
      <c r="A194" s="68"/>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hidden="1">
      <c r="A195" s="68"/>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hidden="1">
      <c r="A196" s="68"/>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hidden="1">
      <c r="A197" s="68"/>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hidden="1">
      <c r="A198" s="68"/>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hidden="1">
      <c r="A199" s="68"/>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hidden="1">
      <c r="A200" s="68"/>
      <c r="B200" s="2"/>
      <c r="C200" s="2"/>
      <c r="D200" s="2" t="s">
        <v>122</v>
      </c>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hidden="1">
      <c r="A201" s="68"/>
      <c r="B201" s="2"/>
      <c r="C201" s="2"/>
      <c r="D201" s="2" t="s">
        <v>123</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hidden="1">
      <c r="A202" s="68"/>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hidden="1">
      <c r="A203" s="68"/>
      <c r="B203" s="2"/>
      <c r="C203" s="2"/>
      <c r="D203" s="2" t="s">
        <v>132</v>
      </c>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hidden="1">
      <c r="A204" s="68"/>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hidden="1">
      <c r="A205" s="68"/>
      <c r="B205" s="2"/>
      <c r="C205" s="2"/>
      <c r="D205" s="2" t="s">
        <v>124</v>
      </c>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hidden="1">
      <c r="A206" s="68"/>
      <c r="B206" s="2"/>
      <c r="C206" s="2"/>
      <c r="D206" s="2" t="s">
        <v>125</v>
      </c>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hidden="1">
      <c r="A207" s="68"/>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hidden="1">
      <c r="A208" s="68"/>
      <c r="B208" s="2" t="s">
        <v>120</v>
      </c>
      <c r="C208" s="2"/>
      <c r="D208" s="69" t="s">
        <v>151</v>
      </c>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hidden="1">
      <c r="A209" s="68"/>
      <c r="B209" s="2" t="s">
        <v>121</v>
      </c>
      <c r="C209" s="2"/>
      <c r="D209" s="69" t="s">
        <v>150</v>
      </c>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hidden="1">
      <c r="A210" s="68"/>
      <c r="B210" s="2" t="s">
        <v>134</v>
      </c>
      <c r="C210" s="2"/>
      <c r="D210" s="69" t="s">
        <v>135</v>
      </c>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hidden="1">
      <c r="A211" s="68"/>
      <c r="B211" s="2" t="s">
        <v>133</v>
      </c>
      <c r="C211" s="2"/>
      <c r="D211" s="69" t="s">
        <v>136</v>
      </c>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hidden="1">
      <c r="A212" s="68"/>
      <c r="B212" s="2" t="s">
        <v>146</v>
      </c>
      <c r="C212" s="2"/>
      <c r="D212" s="69" t="s">
        <v>147</v>
      </c>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hidden="1">
      <c r="A213" s="6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hidden="1">
      <c r="A214" s="68"/>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hidden="1">
      <c r="A215" s="68"/>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hidden="1">
      <c r="A216" s="68"/>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hidden="1">
      <c r="A217" s="68"/>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hidden="1">
      <c r="A218" s="68"/>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hidden="1">
      <c r="A219" s="68"/>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hidden="1">
      <c r="A220" s="68"/>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hidden="1">
      <c r="A221" s="68"/>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hidden="1">
      <c r="A222" s="68"/>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hidden="1">
      <c r="A223" s="68"/>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hidden="1">
      <c r="A224" s="68"/>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hidden="1">
      <c r="A225" s="68"/>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hidden="1">
      <c r="A226" s="68"/>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hidden="1">
      <c r="A227" s="68"/>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hidden="1">
      <c r="A228" s="68"/>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hidden="1">
      <c r="A229" s="68"/>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hidden="1">
      <c r="A230" s="68"/>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hidden="1">
      <c r="A231" s="68"/>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hidden="1">
      <c r="A232" s="68"/>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hidden="1">
      <c r="A233" s="68"/>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hidden="1">
      <c r="A234" s="68"/>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hidden="1">
      <c r="A235" s="68"/>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3.5" hidden="1" thickBot="1">
      <c r="A236" s="68"/>
      <c r="B236" s="122"/>
      <c r="C236" s="122"/>
      <c r="D236" s="122"/>
      <c r="E236" s="122"/>
      <c r="F236" s="122"/>
      <c r="G236" s="122"/>
      <c r="H236" s="122"/>
      <c r="I236" s="122"/>
      <c r="J236" s="122"/>
      <c r="K236" s="122"/>
      <c r="L236" s="122"/>
      <c r="M236" s="122"/>
      <c r="N236" s="122"/>
      <c r="O236" s="122"/>
      <c r="P236" s="12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3.5" hidden="1" thickBot="1">
      <c r="A237" s="68"/>
      <c r="B237" s="42"/>
      <c r="C237" s="312" t="s">
        <v>84</v>
      </c>
      <c r="D237" s="313"/>
      <c r="E237" s="314"/>
      <c r="F237" s="42"/>
      <c r="G237" s="123" t="str">
        <f>G239</f>
        <v>更新版の範囲</v>
      </c>
      <c r="H237" s="124">
        <f>H239</f>
        <v>950000</v>
      </c>
      <c r="I237" s="124" t="str">
        <f>I239</f>
        <v>～</v>
      </c>
      <c r="J237" s="125">
        <f>J239</f>
        <v>959999</v>
      </c>
      <c r="K237" s="126"/>
      <c r="L237" s="127" t="str">
        <f>L239</f>
        <v>更新版候補</v>
      </c>
      <c r="M237" s="125">
        <f>M239</f>
        <v>0</v>
      </c>
      <c r="N237" s="42"/>
      <c r="O237" s="42"/>
      <c r="P237" s="42"/>
      <c r="Q237" s="42"/>
      <c r="R237" s="4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3.5" hidden="1" thickBot="1">
      <c r="A238" s="68"/>
      <c r="B238" s="42"/>
      <c r="C238" s="42"/>
      <c r="D238" s="42"/>
      <c r="E238" s="42"/>
      <c r="F238" s="42"/>
      <c r="G238" s="42"/>
      <c r="H238" s="42"/>
      <c r="I238" s="42"/>
      <c r="J238" s="42"/>
      <c r="K238" s="42"/>
      <c r="L238" s="42"/>
      <c r="M238" s="42"/>
      <c r="N238" s="42"/>
      <c r="O238" s="42"/>
      <c r="P238" s="42"/>
      <c r="Q238" s="42"/>
      <c r="R238" s="4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3.5" hidden="1" thickBot="1">
      <c r="A239" s="68"/>
      <c r="B239" s="42"/>
      <c r="C239" s="128" t="s">
        <v>85</v>
      </c>
      <c r="D239" s="129"/>
      <c r="E239" s="130">
        <f ca="1">YEAR(TODAY())</f>
        <v>2023</v>
      </c>
      <c r="F239" s="42"/>
      <c r="G239" s="131" t="s">
        <v>86</v>
      </c>
      <c r="H239" s="132">
        <v>950000</v>
      </c>
      <c r="I239" s="132" t="s">
        <v>87</v>
      </c>
      <c r="J239" s="133">
        <v>959999</v>
      </c>
      <c r="K239" s="134"/>
      <c r="L239" s="135" t="s">
        <v>88</v>
      </c>
      <c r="M239" s="136">
        <f>IF(AND($F$15&gt;=$H239,$F$15&lt;=$J239),1,0)</f>
        <v>0</v>
      </c>
      <c r="N239" s="42"/>
      <c r="O239" s="42"/>
      <c r="P239" s="42"/>
      <c r="Q239" s="42"/>
      <c r="R239" s="4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3.5" hidden="1" thickBot="1">
      <c r="A240" s="68"/>
      <c r="B240" s="42"/>
      <c r="C240" s="42"/>
      <c r="D240" s="42"/>
      <c r="E240" s="42"/>
      <c r="F240" s="42"/>
      <c r="G240" s="137" t="s">
        <v>89</v>
      </c>
      <c r="H240" s="138">
        <v>100000</v>
      </c>
      <c r="I240" s="138" t="s">
        <v>87</v>
      </c>
      <c r="J240" s="139">
        <v>899999</v>
      </c>
      <c r="K240" s="42"/>
      <c r="L240" s="140" t="s">
        <v>90</v>
      </c>
      <c r="M240" s="141">
        <f>IF(AND($C$35&gt;=$H240,$C$35&lt;=$J240,M239=0),1,0)</f>
        <v>0</v>
      </c>
      <c r="N240" s="42"/>
      <c r="O240" s="42"/>
      <c r="P240" s="42"/>
      <c r="Q240" s="42"/>
      <c r="R240" s="4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3.5" hidden="1" thickBot="1">
      <c r="A241" s="68"/>
      <c r="B241" s="42"/>
      <c r="C241" s="142" t="s">
        <v>91</v>
      </c>
      <c r="D241" s="143"/>
      <c r="E241" s="144" t="s">
        <v>92</v>
      </c>
      <c r="F241" s="145"/>
      <c r="G241" s="42"/>
      <c r="H241" s="42"/>
      <c r="I241" s="42"/>
      <c r="J241" s="42"/>
      <c r="K241" s="42"/>
      <c r="L241" s="42"/>
      <c r="M241" s="42"/>
      <c r="N241" s="42"/>
      <c r="O241" s="42"/>
      <c r="P241" s="42"/>
      <c r="Q241" s="42"/>
      <c r="R241" s="4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3.5" hidden="1" thickBot="1">
      <c r="A242" s="68"/>
      <c r="B242" s="42"/>
      <c r="C242" s="42"/>
      <c r="D242" s="42"/>
      <c r="E242" s="42"/>
      <c r="F242" s="42"/>
      <c r="G242" s="42"/>
      <c r="H242" s="42"/>
      <c r="I242" s="42"/>
      <c r="J242" s="42"/>
      <c r="K242" s="42"/>
      <c r="L242" s="42"/>
      <c r="M242" s="42"/>
      <c r="N242" s="42"/>
      <c r="O242" s="42"/>
      <c r="P242" s="42"/>
      <c r="Q242" s="42"/>
      <c r="R242" s="4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hidden="1">
      <c r="A243" s="68"/>
      <c r="B243" s="42"/>
      <c r="C243" s="146" t="s">
        <v>93</v>
      </c>
      <c r="D243" s="147"/>
      <c r="E243" s="148" t="str">
        <f ca="1">LEFT(CELL("filename",C258),FIND("[",CELL("filename",C258))-1)</f>
        <v>C:\Users\yiwasaki\Documents\Finance\CashflowExcel申込書\新しい申込書3\</v>
      </c>
      <c r="F243" s="147"/>
      <c r="G243" s="147"/>
      <c r="H243" s="147"/>
      <c r="I243" s="147"/>
      <c r="J243" s="149"/>
      <c r="K243" s="150"/>
      <c r="L243" s="42"/>
      <c r="M243" s="42"/>
      <c r="N243" s="42"/>
      <c r="O243" s="42"/>
      <c r="P243" s="42"/>
      <c r="Q243" s="42"/>
      <c r="R243" s="4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hidden="1">
      <c r="A244" s="68"/>
      <c r="B244" s="42"/>
      <c r="C244" s="151" t="s">
        <v>94</v>
      </c>
      <c r="D244" s="152"/>
      <c r="E244" s="153" t="str">
        <f ca="1">RIGHT(CELL("filename",C392),LEN(CELL("filename",C392))-FIND("[",CELL("filename",C392)))</f>
        <v>apply_for_cf.xls]申込書</v>
      </c>
      <c r="F244" s="152"/>
      <c r="G244" s="152"/>
      <c r="H244" s="152"/>
      <c r="I244" s="152"/>
      <c r="J244" s="154"/>
      <c r="K244" s="155"/>
      <c r="L244" s="42"/>
      <c r="M244" s="42"/>
      <c r="N244" s="42"/>
      <c r="O244" s="42"/>
      <c r="P244" s="42"/>
      <c r="Q244" s="42"/>
      <c r="R244" s="4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hidden="1">
      <c r="A245" s="68"/>
      <c r="B245" s="42"/>
      <c r="C245" s="151" t="s">
        <v>95</v>
      </c>
      <c r="D245" s="152"/>
      <c r="E245" s="153" t="str">
        <f>LEFT(E244,FIND("]",E244)-6)</f>
        <v>apply_for_c</v>
      </c>
      <c r="F245" s="152"/>
      <c r="G245" s="152"/>
      <c r="H245" s="152"/>
      <c r="I245" s="152"/>
      <c r="J245" s="154"/>
      <c r="K245" s="155"/>
      <c r="L245" s="42"/>
      <c r="M245" s="42"/>
      <c r="N245" s="42"/>
      <c r="O245" s="42"/>
      <c r="P245" s="42"/>
      <c r="Q245" s="42"/>
      <c r="R245" s="4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3.5" hidden="1" thickBot="1">
      <c r="A246" s="68"/>
      <c r="B246" s="42"/>
      <c r="C246" s="156" t="s">
        <v>96</v>
      </c>
      <c r="D246" s="157"/>
      <c r="E246" s="158" t="s">
        <v>97</v>
      </c>
      <c r="F246" s="157"/>
      <c r="G246" s="157"/>
      <c r="H246" s="157"/>
      <c r="I246" s="157"/>
      <c r="J246" s="159"/>
      <c r="K246" s="160"/>
      <c r="L246" s="42"/>
      <c r="M246" s="42"/>
      <c r="N246" s="42"/>
      <c r="O246" s="42"/>
      <c r="P246" s="42"/>
      <c r="Q246" s="42"/>
      <c r="R246" s="4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3.5" hidden="1" thickBot="1">
      <c r="A247" s="68"/>
      <c r="B247" s="42"/>
      <c r="C247" s="42"/>
      <c r="D247" s="42"/>
      <c r="E247" s="42"/>
      <c r="F247" s="42"/>
      <c r="G247" s="42"/>
      <c r="H247" s="42"/>
      <c r="I247" s="42"/>
      <c r="J247" s="42"/>
      <c r="K247" s="42"/>
      <c r="L247" s="42"/>
      <c r="M247" s="42"/>
      <c r="N247" s="42"/>
      <c r="O247" s="42"/>
      <c r="P247" s="42"/>
      <c r="Q247" s="42"/>
      <c r="R247" s="4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hidden="1">
      <c r="A248" s="68"/>
      <c r="B248" s="42"/>
      <c r="C248" s="161" t="s">
        <v>98</v>
      </c>
      <c r="D248" s="147"/>
      <c r="E248" s="148" t="s">
        <v>99</v>
      </c>
      <c r="F248" s="147"/>
      <c r="G248" s="147"/>
      <c r="H248" s="147"/>
      <c r="I248" s="147"/>
      <c r="J248" s="149"/>
      <c r="K248" s="150"/>
      <c r="L248" s="42"/>
      <c r="M248" s="42"/>
      <c r="N248" s="42"/>
      <c r="O248" s="42"/>
      <c r="P248" s="42"/>
      <c r="Q248" s="42"/>
      <c r="R248" s="4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hidden="1">
      <c r="A249" s="68"/>
      <c r="B249" s="42"/>
      <c r="C249" s="162"/>
      <c r="D249" s="152"/>
      <c r="E249" s="153"/>
      <c r="F249" s="152"/>
      <c r="G249" s="152"/>
      <c r="H249" s="152"/>
      <c r="I249" s="152"/>
      <c r="J249" s="154"/>
      <c r="K249" s="155"/>
      <c r="L249" s="42"/>
      <c r="M249" s="42"/>
      <c r="N249" s="42"/>
      <c r="O249" s="42"/>
      <c r="P249" s="42"/>
      <c r="Q249" s="42"/>
      <c r="R249" s="4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hidden="1">
      <c r="A250" s="68"/>
      <c r="B250" s="42"/>
      <c r="C250" s="162" t="s">
        <v>100</v>
      </c>
      <c r="D250" s="152"/>
      <c r="E250" s="153" t="str">
        <f>IF(AND(O7=1,Q9=1),J250,I250)</f>
        <v>FPcaptainID2023</v>
      </c>
      <c r="F250" s="152"/>
      <c r="G250" s="152"/>
      <c r="H250" s="152"/>
      <c r="I250" s="163" t="str">
        <f>"FPcaptainID"&amp;E239</f>
        <v>FPcaptainID2023</v>
      </c>
      <c r="J250" s="164" t="str">
        <f>"FPcaptainID"&amp;E239-1</f>
        <v>FPcaptainID2022</v>
      </c>
      <c r="K250" s="155"/>
      <c r="L250" s="42"/>
      <c r="M250" s="42"/>
      <c r="N250" s="42"/>
      <c r="O250" s="42"/>
      <c r="P250" s="42"/>
      <c r="Q250" s="42"/>
      <c r="R250" s="4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3.5" hidden="1" thickBot="1">
      <c r="A251" s="68"/>
      <c r="B251" s="42"/>
      <c r="C251" s="156" t="s">
        <v>96</v>
      </c>
      <c r="D251" s="157"/>
      <c r="E251" s="165" t="s">
        <v>101</v>
      </c>
      <c r="F251" s="157"/>
      <c r="G251" s="157"/>
      <c r="H251" s="157"/>
      <c r="I251" s="157"/>
      <c r="J251" s="159"/>
      <c r="K251" s="160"/>
      <c r="L251" s="42"/>
      <c r="M251" s="42"/>
      <c r="N251" s="42"/>
      <c r="O251" s="42"/>
      <c r="P251" s="42"/>
      <c r="Q251" s="42"/>
      <c r="R251" s="4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hidden="1">
      <c r="A252" s="68"/>
      <c r="B252" s="42"/>
      <c r="C252" s="42"/>
      <c r="D252" s="42"/>
      <c r="E252" s="42"/>
      <c r="F252" s="42"/>
      <c r="G252" s="42"/>
      <c r="H252" s="42"/>
      <c r="I252" s="42"/>
      <c r="J252" s="42"/>
      <c r="K252" s="42"/>
      <c r="L252" s="42"/>
      <c r="M252" s="42"/>
      <c r="N252" s="42"/>
      <c r="O252" s="42"/>
      <c r="P252" s="42"/>
      <c r="Q252" s="42"/>
      <c r="R252" s="4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hidden="1">
      <c r="A253" s="68"/>
      <c r="B253" s="42"/>
      <c r="C253" s="42"/>
      <c r="D253" s="42"/>
      <c r="E253" s="42"/>
      <c r="F253" s="42"/>
      <c r="G253" s="42"/>
      <c r="H253" s="42"/>
      <c r="I253" s="42"/>
      <c r="J253" s="42"/>
      <c r="K253" s="42"/>
      <c r="L253" s="42"/>
      <c r="M253" s="42"/>
      <c r="N253" s="42"/>
      <c r="O253" s="42"/>
      <c r="P253" s="42"/>
      <c r="Q253" s="42"/>
      <c r="R253" s="4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hidden="1">
      <c r="A254" s="68"/>
      <c r="B254" s="42"/>
      <c r="C254" s="42"/>
      <c r="D254" s="42"/>
      <c r="E254" s="166" t="s">
        <v>109</v>
      </c>
      <c r="F254" s="42">
        <f>TRIM(F24)</f>
      </c>
      <c r="G254" s="42"/>
      <c r="H254" s="42"/>
      <c r="I254" s="42"/>
      <c r="J254" s="42">
        <f>IF(ISERROR(LEFT(F256,FIND(" ",F256)-1))=TRUE,F256,LEFT(F256,FIND(" ",F256)-1))</f>
      </c>
      <c r="K254" s="42">
        <f>IF(ISERROR(RIGHT(F256,LEN(F256)-FIND(" ",F256)))=TRUE,"",RIGHT(F256,LEN(F256)-FIND(" ",F256)))</f>
      </c>
      <c r="L254" s="42">
        <f>IF(ISERROR(LEFT(J258,FIND(".",J258)-1))=TRUE,J258,LEFT(J258,FIND(".",J258)-1))</f>
      </c>
      <c r="M254" s="42">
        <f>IF(ISERROR(RIGHT(K258,LEN(K258)-FIND(".",K258)))=TRUE,K258,RIGHT(K258,LEN(K258)-FIND(".",K258)))</f>
      </c>
      <c r="N254" s="42"/>
      <c r="O254" s="42"/>
      <c r="P254" s="42"/>
      <c r="Q254" s="42"/>
      <c r="R254" s="4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hidden="1">
      <c r="A255" s="68"/>
      <c r="B255" s="42"/>
      <c r="C255" s="42"/>
      <c r="D255" s="42"/>
      <c r="E255" s="166" t="s">
        <v>110</v>
      </c>
      <c r="F255" s="42">
        <f>ASC(F254)</f>
      </c>
      <c r="G255" s="42"/>
      <c r="H255" s="42"/>
      <c r="I255" s="42"/>
      <c r="J255" s="42">
        <f>IF(ISERROR(LEFT(J254,FIND("@",J254)-1))=TRUE,J254,LEFT(J254,FIND("@",J254)-1))</f>
      </c>
      <c r="K255" s="42">
        <f>IF(ISERROR(RIGHT(K254,LEN(K254)-FIND("@",K254)))=TRUE,K254,RIGHT(K254,LEN(K254)-FIND("@",K254)))</f>
      </c>
      <c r="L255" s="42">
        <f>IF(ISERROR(LEFT(L254,FIND(",",L254)-1))=TRUE,L254,LEFT(L254,FIND(",",L254)-1))</f>
      </c>
      <c r="M255" s="42">
        <f>IF(ISERROR(RIGHT(M254,LEN(M254)-FIND(".",M254)))=TRUE,M254,RIGHT(M254,LEN(M254)-FIND(".",M255)))</f>
      </c>
      <c r="N255" s="42"/>
      <c r="O255" s="42"/>
      <c r="P255" s="42"/>
      <c r="Q255" s="42"/>
      <c r="R255" s="4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hidden="1">
      <c r="A256" s="68"/>
      <c r="B256" s="42"/>
      <c r="C256" s="42"/>
      <c r="D256" s="42"/>
      <c r="E256" s="166" t="s">
        <v>111</v>
      </c>
      <c r="F256" s="42">
        <f>PROPER(F255)</f>
      </c>
      <c r="G256" s="42"/>
      <c r="H256" s="42"/>
      <c r="I256" s="42"/>
      <c r="J256" s="42">
        <f>IF(ISERROR(LEFT(J255,FIND("_",J255)-1))=TRUE,J255,LEFT(J255,FIND("_",J255)-1))</f>
      </c>
      <c r="K256" s="42">
        <f>IF(ISERROR(RIGHT(K255,LEN(K255)-FIND("_",K255)))=TRUE,K255,RIGHT(K255,LEN(K255)-FIND("_",K255)))</f>
      </c>
      <c r="L256" s="42">
        <f>IF(ISERROR(LEFT(L255,FIND("/",L255)-1))=TRUE,L255,LEFT(L255,FIND("/",L255)-1))</f>
      </c>
      <c r="M256" s="42">
        <f>IF(ISERROR(RIGHT(M255,LEN(M255)-FIND("/",M255)))=TRUE,M255,RIGHT(M255,LEN(M255)-FIND("/",M256)))</f>
      </c>
      <c r="N256" s="42"/>
      <c r="O256" s="42"/>
      <c r="P256" s="42"/>
      <c r="Q256" s="42"/>
      <c r="R256" s="4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hidden="1">
      <c r="A257" s="68"/>
      <c r="B257" s="42"/>
      <c r="C257" s="42"/>
      <c r="D257" s="42"/>
      <c r="E257" s="2"/>
      <c r="F257" s="42"/>
      <c r="G257" s="42"/>
      <c r="H257" s="42"/>
      <c r="I257" s="42"/>
      <c r="J257" s="42">
        <f>IF(ISERROR(LEFT(J256,FIND("-",J256)-1))=TRUE,J256,LEFT(J256,FIND("-",J256)-1))</f>
      </c>
      <c r="K257" s="42">
        <f>IF(ISERROR(RIGHT(K256,LEN(K256)-FIND("-",K256)))=TRUE,K256,RIGHT(K256,LEN(K256)-FIND("-",K256)))</f>
      </c>
      <c r="L257" s="42">
        <f>IF(ISERROR(LEFT(L256,FIND(" ",L256)-1))=TRUE,L256,LEFT(L256,FIND(" ",L256)-1))</f>
      </c>
      <c r="M257" s="42">
        <f>IF(ISERROR(RIGHT(M256,LEN(M256)-FIND(" ",M256)))=TRUE,M256,RIGHT(M256,LEN(M256)-FIND(" ",M257)))</f>
      </c>
      <c r="N257" s="42"/>
      <c r="O257" s="42"/>
      <c r="P257" s="42"/>
      <c r="Q257" s="42"/>
      <c r="R257" s="4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hidden="1">
      <c r="A258" s="68"/>
      <c r="B258" s="42"/>
      <c r="C258" s="42" t="s">
        <v>102</v>
      </c>
      <c r="D258" s="42"/>
      <c r="E258" s="42"/>
      <c r="F258" s="42"/>
      <c r="G258" s="42"/>
      <c r="H258" s="42"/>
      <c r="I258" s="42"/>
      <c r="J258" s="42">
        <f>IF(ISERROR(LEFT(J257,FIND(" ",J257)-1))=TRUE,J257,LEFT(J257,FIND(" ",J257)-1))</f>
      </c>
      <c r="K258" s="42">
        <f>IF(ISERROR(RIGHT(K257,LEN(K257)-FIND(" ",K257)))=TRUE,K257,RIGHT(K257,LEN(K257)-FIND(" ",K257)))</f>
      </c>
      <c r="L258" s="42">
        <f>L257&amp;M257</f>
      </c>
      <c r="M258" s="42"/>
      <c r="N258" s="42"/>
      <c r="O258" s="42"/>
      <c r="P258" s="42"/>
      <c r="Q258" s="42"/>
      <c r="R258" s="4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hidden="1">
      <c r="A259" s="68"/>
      <c r="B259" s="42"/>
      <c r="C259" s="42"/>
      <c r="D259" s="42"/>
      <c r="E259" s="42"/>
      <c r="F259" s="42"/>
      <c r="G259" s="42"/>
      <c r="H259" s="42"/>
      <c r="I259" s="42"/>
      <c r="J259" s="42"/>
      <c r="K259" s="42"/>
      <c r="L259" s="42">
        <f>IF(L258="",0,L258)</f>
        <v>0</v>
      </c>
      <c r="M259" s="42"/>
      <c r="N259" s="42"/>
      <c r="O259" s="42"/>
      <c r="P259" s="42"/>
      <c r="Q259" s="42"/>
      <c r="R259" s="4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3.5" hidden="1" thickBot="1">
      <c r="A260" s="68"/>
      <c r="B260" s="42"/>
      <c r="C260" s="167" t="s">
        <v>103</v>
      </c>
      <c r="D260" s="42"/>
      <c r="E260" s="42"/>
      <c r="F260" s="168" t="s">
        <v>104</v>
      </c>
      <c r="G260" s="168" t="s">
        <v>105</v>
      </c>
      <c r="H260" s="168" t="s">
        <v>106</v>
      </c>
      <c r="I260" s="168" t="s">
        <v>107</v>
      </c>
      <c r="J260" s="168" t="s">
        <v>108</v>
      </c>
      <c r="K260" s="42"/>
      <c r="L260" s="42"/>
      <c r="M260" s="42"/>
      <c r="N260" s="42"/>
      <c r="O260" s="42"/>
      <c r="P260" s="42"/>
      <c r="Q260" s="42"/>
      <c r="R260" s="4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hidden="1">
      <c r="A261" s="68"/>
      <c r="B261" s="42"/>
      <c r="C261" s="167"/>
      <c r="D261" s="42"/>
      <c r="E261" s="168">
        <v>10</v>
      </c>
      <c r="F261" s="169">
        <f>L8</f>
        <v>0</v>
      </c>
      <c r="G261" s="170"/>
      <c r="H261" s="170"/>
      <c r="I261" s="170"/>
      <c r="J261" s="171"/>
      <c r="K261" s="42">
        <f aca="true" t="shared" si="2" ref="K261:K266">F21</f>
        <v>0</v>
      </c>
      <c r="L261" s="42"/>
      <c r="M261" s="42"/>
      <c r="N261" s="42"/>
      <c r="O261" s="42"/>
      <c r="P261" s="42"/>
      <c r="Q261" s="42"/>
      <c r="R261" s="4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hidden="1">
      <c r="A262" s="68"/>
      <c r="B262" s="42"/>
      <c r="C262" s="42"/>
      <c r="D262" s="42"/>
      <c r="E262" s="168">
        <v>11</v>
      </c>
      <c r="F262" s="172"/>
      <c r="G262" s="173"/>
      <c r="H262" s="173"/>
      <c r="I262" s="173"/>
      <c r="J262" s="174"/>
      <c r="K262" s="42">
        <f t="shared" si="2"/>
        <v>0</v>
      </c>
      <c r="L262" s="42"/>
      <c r="M262" s="42"/>
      <c r="N262" s="42"/>
      <c r="O262" s="42"/>
      <c r="P262" s="42"/>
      <c r="Q262" s="42"/>
      <c r="R262" s="4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hidden="1">
      <c r="A263" s="68"/>
      <c r="B263" s="42"/>
      <c r="C263" s="42"/>
      <c r="D263" s="42"/>
      <c r="E263" s="168">
        <v>12</v>
      </c>
      <c r="F263" s="172"/>
      <c r="G263" s="173"/>
      <c r="H263" s="173"/>
      <c r="I263" s="173"/>
      <c r="J263" s="174"/>
      <c r="K263" s="42">
        <f t="shared" si="2"/>
        <v>0</v>
      </c>
      <c r="L263" s="42"/>
      <c r="M263" s="42"/>
      <c r="N263" s="42"/>
      <c r="O263" s="42"/>
      <c r="P263" s="42"/>
      <c r="Q263" s="42"/>
      <c r="R263" s="4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hidden="1">
      <c r="A264" s="68"/>
      <c r="B264" s="42"/>
      <c r="C264" s="42"/>
      <c r="D264" s="42"/>
      <c r="E264" s="168">
        <v>13</v>
      </c>
      <c r="F264" s="172">
        <f>L259</f>
        <v>0</v>
      </c>
      <c r="G264" s="173"/>
      <c r="H264" s="173">
        <f>F264</f>
        <v>0</v>
      </c>
      <c r="I264" s="173"/>
      <c r="J264" s="174"/>
      <c r="K264" s="42"/>
      <c r="L264" s="42"/>
      <c r="M264" s="166" t="s">
        <v>137</v>
      </c>
      <c r="N264" s="42">
        <f>CODE(F264)</f>
        <v>48</v>
      </c>
      <c r="O264" s="42">
        <f>LENB(F264)</f>
        <v>1</v>
      </c>
      <c r="P264" s="42"/>
      <c r="Q264" s="42"/>
      <c r="R264" s="4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hidden="1">
      <c r="A265" s="68"/>
      <c r="B265" s="42"/>
      <c r="C265" s="42"/>
      <c r="D265" s="42"/>
      <c r="E265" s="168">
        <v>14</v>
      </c>
      <c r="F265" s="172">
        <f>G38</f>
        <v>0</v>
      </c>
      <c r="G265" s="173"/>
      <c r="H265" s="173">
        <f>I38</f>
        <v>0</v>
      </c>
      <c r="I265" s="173"/>
      <c r="J265" s="174"/>
      <c r="K265" s="42">
        <f t="shared" si="2"/>
        <v>0</v>
      </c>
      <c r="L265" s="42"/>
      <c r="M265" s="166" t="s">
        <v>138</v>
      </c>
      <c r="N265" s="42">
        <f>CODE(F265)</f>
        <v>48</v>
      </c>
      <c r="O265" s="42">
        <f>LENB(F265)</f>
        <v>1</v>
      </c>
      <c r="P265" s="42">
        <f>CODE(H265)</f>
        <v>48</v>
      </c>
      <c r="Q265" s="42">
        <f>LENB(H265)</f>
        <v>1</v>
      </c>
      <c r="R265" s="42">
        <f>N264+O264+SUM(N265:Q265)</f>
        <v>147</v>
      </c>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hidden="1">
      <c r="A266" s="68"/>
      <c r="B266" s="42"/>
      <c r="C266" s="42"/>
      <c r="D266" s="42"/>
      <c r="E266" s="168">
        <v>15</v>
      </c>
      <c r="F266" s="172"/>
      <c r="G266" s="173"/>
      <c r="H266" s="173"/>
      <c r="I266" s="173"/>
      <c r="J266" s="175"/>
      <c r="K266" s="42">
        <f t="shared" si="2"/>
        <v>0</v>
      </c>
      <c r="L266" s="42"/>
      <c r="M266" s="166"/>
      <c r="N266" s="42"/>
      <c r="O266" s="42"/>
      <c r="P266" s="42"/>
      <c r="Q266" s="42"/>
      <c r="R266" s="4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hidden="1">
      <c r="A267" s="68"/>
      <c r="B267" s="42"/>
      <c r="C267" s="42"/>
      <c r="D267" s="42"/>
      <c r="E267" s="168">
        <v>16</v>
      </c>
      <c r="F267" s="172"/>
      <c r="G267" s="173"/>
      <c r="H267" s="173"/>
      <c r="I267" s="173"/>
      <c r="J267" s="174"/>
      <c r="K267" s="42"/>
      <c r="L267" s="42"/>
      <c r="M267" s="166" t="s">
        <v>145</v>
      </c>
      <c r="N267" s="42">
        <v>0</v>
      </c>
      <c r="O267" s="42"/>
      <c r="P267" s="42"/>
      <c r="Q267" s="42"/>
      <c r="R267" s="4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hidden="1">
      <c r="A268" s="68"/>
      <c r="B268" s="168">
        <v>1</v>
      </c>
      <c r="C268" s="168">
        <v>0</v>
      </c>
      <c r="D268" s="168"/>
      <c r="E268" s="168">
        <v>17</v>
      </c>
      <c r="F268" s="176"/>
      <c r="G268" s="173"/>
      <c r="H268" s="173"/>
      <c r="I268" s="173"/>
      <c r="J268" s="174"/>
      <c r="K268" s="42"/>
      <c r="L268" s="42"/>
      <c r="M268" s="166" t="s">
        <v>137</v>
      </c>
      <c r="N268" s="42">
        <f>IF(Sheet3!A1="",'申込書'!N267,CODE(Sheet3!A1))</f>
        <v>48</v>
      </c>
      <c r="O268" s="42">
        <f>IF(Sheet3!A1="",'申込書'!N267,LENB(Sheet3!A1))</f>
        <v>1</v>
      </c>
      <c r="P268" s="42"/>
      <c r="Q268" s="42"/>
      <c r="R268" s="4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hidden="1">
      <c r="A269" s="68"/>
      <c r="B269" s="168" t="s">
        <v>143</v>
      </c>
      <c r="C269" s="168" t="s">
        <v>144</v>
      </c>
      <c r="D269" s="168" t="str">
        <f>IF($C$163=1,B269,C269)</f>
        <v>RR</v>
      </c>
      <c r="E269" s="168">
        <v>18</v>
      </c>
      <c r="F269" s="172" t="str">
        <f>D269</f>
        <v>RR</v>
      </c>
      <c r="G269" s="173"/>
      <c r="H269" s="173"/>
      <c r="I269" s="173"/>
      <c r="J269" s="174"/>
      <c r="K269" s="42"/>
      <c r="L269" s="42"/>
      <c r="M269" s="166" t="s">
        <v>139</v>
      </c>
      <c r="N269" s="42">
        <f>IF(Sheet3!B1="",'申込書'!N267,CODE(Sheet3!B1))</f>
        <v>48</v>
      </c>
      <c r="O269" s="42">
        <f>IF(Sheet3!B1="",'申込書'!N267,LENB(Sheet3!B1))</f>
        <v>1</v>
      </c>
      <c r="P269" s="42">
        <f>IF(Sheet3!C1="",'申込書'!N267,CODE(Sheet3!C1))</f>
        <v>48</v>
      </c>
      <c r="Q269" s="42">
        <f>IF(Sheet3!C1="",'申込書'!N267,LENB(Sheet3!C1))</f>
        <v>1</v>
      </c>
      <c r="R269" s="42">
        <f>N268+O268+SUM(N269:Q269)</f>
        <v>147</v>
      </c>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3.5" hidden="1" thickBot="1">
      <c r="A270" s="68"/>
      <c r="B270" s="168"/>
      <c r="C270" s="168"/>
      <c r="D270" s="168"/>
      <c r="E270" s="168">
        <v>19</v>
      </c>
      <c r="F270" s="177"/>
      <c r="G270" s="178"/>
      <c r="H270" s="178"/>
      <c r="I270" s="178"/>
      <c r="J270" s="179"/>
      <c r="K270" s="42"/>
      <c r="L270" s="42"/>
      <c r="M270" s="166"/>
      <c r="N270" s="42"/>
      <c r="O270" s="42"/>
      <c r="P270" s="42"/>
      <c r="Q270" s="42"/>
      <c r="R270" s="4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3.5" hidden="1" thickBot="1">
      <c r="A271" s="68"/>
      <c r="B271" s="168" t="s">
        <v>141</v>
      </c>
      <c r="C271" s="180" t="s">
        <v>142</v>
      </c>
      <c r="D271" s="168" t="str">
        <f>IF($C$163=1,B271,C271)</f>
        <v>FPcaptain</v>
      </c>
      <c r="E271" s="168" t="str">
        <f>D271</f>
        <v>FPcaptain</v>
      </c>
      <c r="F271" s="42" t="str">
        <f>E271&amp;"@"&amp;J266&amp;"_"&amp;F264&amp;"-"&amp;F269&amp;"@"</f>
        <v>FPcaptain@_0-RR@</v>
      </c>
      <c r="G271" s="42"/>
      <c r="H271" s="42"/>
      <c r="I271" s="42"/>
      <c r="J271" s="42"/>
      <c r="K271" s="181" t="s">
        <v>140</v>
      </c>
      <c r="L271" s="42"/>
      <c r="M271" s="42"/>
      <c r="N271" s="42"/>
      <c r="O271" s="42"/>
      <c r="P271" s="42"/>
      <c r="Q271" s="42"/>
      <c r="R271" s="4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hidden="1">
      <c r="A272" s="68"/>
      <c r="B272" s="42"/>
      <c r="C272" s="42"/>
      <c r="D272" s="42"/>
      <c r="E272" s="42"/>
      <c r="F272" s="182" t="str">
        <f>E243</f>
        <v>C:\Users\yiwasaki\Documents\Finance\CashflowExcel申込書\新しい申込書3\</v>
      </c>
      <c r="G272" s="183"/>
      <c r="H272" s="183"/>
      <c r="I272" s="183"/>
      <c r="J272" s="184"/>
      <c r="K272" s="42"/>
      <c r="L272" s="42"/>
      <c r="M272" s="42"/>
      <c r="N272" s="42"/>
      <c r="O272" s="42"/>
      <c r="P272" s="42"/>
      <c r="Q272" s="42"/>
      <c r="R272" s="4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hidden="1">
      <c r="A273" s="68"/>
      <c r="B273" s="42"/>
      <c r="C273" s="42"/>
      <c r="D273" s="42"/>
      <c r="E273" s="42"/>
      <c r="F273" s="185" t="str">
        <f>E244</f>
        <v>apply_for_cf.xls]申込書</v>
      </c>
      <c r="G273" s="186"/>
      <c r="H273" s="186"/>
      <c r="I273" s="186"/>
      <c r="J273" s="187"/>
      <c r="K273" s="42"/>
      <c r="L273" s="42"/>
      <c r="M273" s="42"/>
      <c r="N273" s="42"/>
      <c r="O273" s="42"/>
      <c r="P273" s="42"/>
      <c r="Q273" s="42"/>
      <c r="R273" s="4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hidden="1">
      <c r="A274" s="68"/>
      <c r="B274" s="42"/>
      <c r="C274" s="42"/>
      <c r="D274" s="42"/>
      <c r="E274" s="42"/>
      <c r="F274" s="185" t="str">
        <f>E245</f>
        <v>apply_for_c</v>
      </c>
      <c r="G274" s="186"/>
      <c r="H274" s="186"/>
      <c r="I274" s="186"/>
      <c r="J274" s="187"/>
      <c r="K274" s="42"/>
      <c r="L274" s="42"/>
      <c r="M274" s="42"/>
      <c r="N274" s="42"/>
      <c r="O274" s="42"/>
      <c r="P274" s="42"/>
      <c r="Q274" s="42"/>
      <c r="R274" s="4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3.5" hidden="1" thickBot="1">
      <c r="A275" s="68"/>
      <c r="B275" s="42"/>
      <c r="C275" s="42"/>
      <c r="D275" s="42"/>
      <c r="E275" s="42"/>
      <c r="F275" s="188" t="str">
        <f>E246</f>
        <v>.xlsm</v>
      </c>
      <c r="G275" s="189"/>
      <c r="H275" s="189"/>
      <c r="I275" s="189"/>
      <c r="J275" s="190"/>
      <c r="K275" s="42"/>
      <c r="L275" s="42"/>
      <c r="M275" s="42"/>
      <c r="N275" s="42"/>
      <c r="O275" s="42"/>
      <c r="P275" s="42"/>
      <c r="Q275" s="42"/>
      <c r="R275" s="4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hidden="1">
      <c r="A276" s="68"/>
      <c r="B276" s="42"/>
      <c r="C276" s="42"/>
      <c r="D276" s="42"/>
      <c r="E276" s="42"/>
      <c r="F276" s="42"/>
      <c r="G276" s="42"/>
      <c r="H276" s="42"/>
      <c r="I276" s="42"/>
      <c r="J276" s="42"/>
      <c r="K276" s="42"/>
      <c r="L276" s="42"/>
      <c r="M276" s="42"/>
      <c r="N276" s="42"/>
      <c r="O276" s="42"/>
      <c r="P276" s="42"/>
      <c r="Q276" s="42"/>
      <c r="R276" s="4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hidden="1">
      <c r="A277" s="68"/>
      <c r="B277" s="42"/>
      <c r="C277" s="42"/>
      <c r="D277" s="42"/>
      <c r="E277" s="42"/>
      <c r="F277" s="42"/>
      <c r="G277" s="42"/>
      <c r="H277" s="42"/>
      <c r="I277" s="42"/>
      <c r="J277" s="42"/>
      <c r="K277" s="42"/>
      <c r="L277" s="42"/>
      <c r="M277" s="42"/>
      <c r="N277" s="42"/>
      <c r="O277" s="42"/>
      <c r="P277" s="42"/>
      <c r="Q277" s="42"/>
      <c r="R277" s="4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hidden="1">
      <c r="A278" s="68"/>
      <c r="B278" s="42"/>
      <c r="C278" s="42"/>
      <c r="D278" s="42"/>
      <c r="E278" s="42"/>
      <c r="F278" s="42"/>
      <c r="G278" s="42"/>
      <c r="H278" s="42"/>
      <c r="I278" s="42"/>
      <c r="J278" s="42"/>
      <c r="K278" s="42"/>
      <c r="L278" s="42"/>
      <c r="M278" s="42"/>
      <c r="N278" s="42"/>
      <c r="O278" s="42"/>
      <c r="P278" s="42"/>
      <c r="Q278" s="42"/>
      <c r="R278" s="4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hidden="1">
      <c r="A279" s="68"/>
      <c r="B279" s="42"/>
      <c r="C279" s="42"/>
      <c r="D279" s="42"/>
      <c r="E279" s="42"/>
      <c r="F279" s="42"/>
      <c r="G279" s="42"/>
      <c r="H279" s="42"/>
      <c r="I279" s="42"/>
      <c r="J279" s="42"/>
      <c r="K279" s="42"/>
      <c r="L279" s="42"/>
      <c r="M279" s="42"/>
      <c r="N279" s="42"/>
      <c r="O279" s="42"/>
      <c r="P279" s="42"/>
      <c r="Q279" s="42"/>
      <c r="R279" s="4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hidden="1">
      <c r="A280" s="68"/>
      <c r="B280" s="42"/>
      <c r="C280" s="42"/>
      <c r="D280" s="42"/>
      <c r="E280" s="42"/>
      <c r="F280" s="42"/>
      <c r="G280" s="42"/>
      <c r="H280" s="42"/>
      <c r="I280" s="42"/>
      <c r="J280" s="42"/>
      <c r="K280" s="42"/>
      <c r="L280" s="42"/>
      <c r="M280" s="42"/>
      <c r="N280" s="42"/>
      <c r="O280" s="42"/>
      <c r="P280" s="42"/>
      <c r="Q280" s="42"/>
      <c r="R280" s="4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hidden="1">
      <c r="A281" s="68"/>
      <c r="B281" s="42"/>
      <c r="C281" s="42"/>
      <c r="D281" s="42"/>
      <c r="E281" s="42"/>
      <c r="F281" s="42"/>
      <c r="G281" s="42"/>
      <c r="H281" s="42"/>
      <c r="I281" s="42"/>
      <c r="J281" s="42"/>
      <c r="K281" s="42"/>
      <c r="L281" s="42"/>
      <c r="M281" s="42"/>
      <c r="N281" s="42"/>
      <c r="O281" s="42"/>
      <c r="P281" s="42"/>
      <c r="Q281" s="42"/>
      <c r="R281" s="4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hidden="1">
      <c r="A282" s="68"/>
      <c r="B282" s="42"/>
      <c r="C282" s="42"/>
      <c r="D282" s="42"/>
      <c r="E282" s="42"/>
      <c r="F282" s="42"/>
      <c r="G282" s="42"/>
      <c r="H282" s="42"/>
      <c r="I282" s="42"/>
      <c r="J282" s="42"/>
      <c r="K282" s="42"/>
      <c r="L282" s="42"/>
      <c r="M282" s="42"/>
      <c r="N282" s="42"/>
      <c r="O282" s="42"/>
      <c r="P282" s="42"/>
      <c r="Q282" s="42"/>
      <c r="R282" s="4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hidden="1">
      <c r="A283" s="68"/>
      <c r="B283" s="42"/>
      <c r="C283" s="42"/>
      <c r="D283" s="42"/>
      <c r="E283" s="42"/>
      <c r="F283" s="42"/>
      <c r="G283" s="42"/>
      <c r="H283" s="42"/>
      <c r="I283" s="42"/>
      <c r="J283" s="42"/>
      <c r="K283" s="42"/>
      <c r="L283" s="42"/>
      <c r="M283" s="42"/>
      <c r="N283" s="42"/>
      <c r="O283" s="42"/>
      <c r="P283" s="42"/>
      <c r="Q283" s="42"/>
      <c r="R283" s="4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hidden="1">
      <c r="A284" s="68"/>
      <c r="B284" s="42"/>
      <c r="C284" s="42"/>
      <c r="D284" s="42"/>
      <c r="E284" s="42"/>
      <c r="F284" s="42"/>
      <c r="G284" s="42"/>
      <c r="H284" s="42"/>
      <c r="I284" s="42"/>
      <c r="J284" s="42"/>
      <c r="K284" s="42"/>
      <c r="L284" s="42"/>
      <c r="M284" s="42"/>
      <c r="N284" s="42"/>
      <c r="O284" s="42"/>
      <c r="P284" s="42"/>
      <c r="Q284" s="42"/>
      <c r="R284" s="4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hidden="1">
      <c r="A285" s="68"/>
      <c r="B285" s="42"/>
      <c r="C285" s="42"/>
      <c r="D285" s="42"/>
      <c r="E285" s="42"/>
      <c r="F285" s="42"/>
      <c r="G285" s="42"/>
      <c r="H285" s="42"/>
      <c r="I285" s="42"/>
      <c r="J285" s="42"/>
      <c r="K285" s="42"/>
      <c r="L285" s="42"/>
      <c r="M285" s="42"/>
      <c r="N285" s="42"/>
      <c r="O285" s="42"/>
      <c r="P285" s="42"/>
      <c r="Q285" s="42"/>
      <c r="R285" s="4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hidden="1">
      <c r="A286" s="68"/>
      <c r="B286" s="42"/>
      <c r="C286" s="42"/>
      <c r="D286" s="42"/>
      <c r="E286" s="42"/>
      <c r="F286" s="42"/>
      <c r="G286" s="42"/>
      <c r="H286" s="42"/>
      <c r="I286" s="42"/>
      <c r="J286" s="42"/>
      <c r="K286" s="42"/>
      <c r="L286" s="42"/>
      <c r="M286" s="42"/>
      <c r="N286" s="42"/>
      <c r="O286" s="42"/>
      <c r="P286" s="42"/>
      <c r="Q286" s="42"/>
      <c r="R286" s="4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hidden="1">
      <c r="A287" s="68"/>
      <c r="B287" s="42"/>
      <c r="C287" s="42"/>
      <c r="D287" s="42"/>
      <c r="E287" s="42"/>
      <c r="F287" s="42"/>
      <c r="G287" s="42"/>
      <c r="H287" s="42"/>
      <c r="I287" s="42"/>
      <c r="J287" s="42"/>
      <c r="K287" s="42"/>
      <c r="L287" s="42"/>
      <c r="M287" s="42"/>
      <c r="N287" s="42"/>
      <c r="O287" s="42"/>
      <c r="P287" s="42"/>
      <c r="Q287" s="42"/>
      <c r="R287" s="4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hidden="1">
      <c r="A288" s="68"/>
      <c r="B288" s="42"/>
      <c r="C288" s="42"/>
      <c r="D288" s="42"/>
      <c r="E288" s="42"/>
      <c r="F288" s="42"/>
      <c r="G288" s="42"/>
      <c r="H288" s="42"/>
      <c r="I288" s="42"/>
      <c r="J288" s="42"/>
      <c r="K288" s="42"/>
      <c r="L288" s="42"/>
      <c r="M288" s="42"/>
      <c r="N288" s="42"/>
      <c r="O288" s="42"/>
      <c r="P288" s="42"/>
      <c r="Q288" s="42"/>
      <c r="R288" s="4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hidden="1">
      <c r="A289" s="68"/>
      <c r="B289" s="191"/>
      <c r="C289" s="191"/>
      <c r="D289" s="191"/>
      <c r="E289" s="191"/>
      <c r="F289" s="191"/>
      <c r="G289" s="191"/>
      <c r="H289" s="191"/>
      <c r="I289" s="191"/>
      <c r="J289" s="191"/>
      <c r="K289" s="191"/>
      <c r="L289" s="191"/>
      <c r="M289" s="42"/>
      <c r="N289" s="42"/>
      <c r="O289" s="42"/>
      <c r="P289" s="42"/>
      <c r="Q289" s="42"/>
      <c r="R289" s="4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hidden="1">
      <c r="A290" s="68"/>
      <c r="B290" s="191"/>
      <c r="C290" s="192"/>
      <c r="D290" s="191"/>
      <c r="E290" s="191"/>
      <c r="F290" s="193"/>
      <c r="G290" s="193"/>
      <c r="H290" s="193"/>
      <c r="I290" s="193"/>
      <c r="J290" s="193"/>
      <c r="K290" s="191"/>
      <c r="L290" s="191"/>
      <c r="M290" s="42"/>
      <c r="N290" s="42"/>
      <c r="O290" s="42"/>
      <c r="P290" s="42"/>
      <c r="Q290" s="42"/>
      <c r="R290" s="4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hidden="1">
      <c r="A291" s="68"/>
      <c r="B291" s="191"/>
      <c r="C291" s="191"/>
      <c r="D291" s="191"/>
      <c r="E291" s="193"/>
      <c r="F291" s="194"/>
      <c r="G291" s="194"/>
      <c r="H291" s="194"/>
      <c r="I291" s="194"/>
      <c r="J291" s="194"/>
      <c r="K291" s="191"/>
      <c r="L291" s="191"/>
      <c r="M291" s="42"/>
      <c r="N291" s="42"/>
      <c r="O291" s="42"/>
      <c r="P291" s="42"/>
      <c r="Q291" s="42"/>
      <c r="R291" s="4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hidden="1">
      <c r="A292" s="68"/>
      <c r="B292" s="191"/>
      <c r="C292" s="191"/>
      <c r="D292" s="191"/>
      <c r="E292" s="193"/>
      <c r="F292" s="194"/>
      <c r="G292" s="193"/>
      <c r="H292" s="194"/>
      <c r="I292" s="194"/>
      <c r="J292" s="194"/>
      <c r="K292" s="191"/>
      <c r="L292" s="191"/>
      <c r="M292" s="42"/>
      <c r="N292" s="42"/>
      <c r="O292" s="42"/>
      <c r="P292" s="42"/>
      <c r="Q292" s="42"/>
      <c r="R292" s="4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hidden="1">
      <c r="A293" s="68"/>
      <c r="B293" s="191"/>
      <c r="C293" s="191"/>
      <c r="D293" s="191"/>
      <c r="E293" s="193"/>
      <c r="F293" s="194"/>
      <c r="G293" s="194"/>
      <c r="H293" s="194"/>
      <c r="I293" s="194"/>
      <c r="J293" s="194"/>
      <c r="K293" s="191"/>
      <c r="L293" s="191"/>
      <c r="M293" s="42"/>
      <c r="N293" s="42"/>
      <c r="O293" s="42"/>
      <c r="P293" s="42"/>
      <c r="Q293" s="42"/>
      <c r="R293" s="4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hidden="1">
      <c r="A294" s="68"/>
      <c r="B294" s="191"/>
      <c r="C294" s="191"/>
      <c r="D294" s="191"/>
      <c r="E294" s="193"/>
      <c r="F294" s="194"/>
      <c r="G294" s="194"/>
      <c r="H294" s="194"/>
      <c r="I294" s="194"/>
      <c r="J294" s="194"/>
      <c r="K294" s="191"/>
      <c r="L294" s="191"/>
      <c r="M294" s="42"/>
      <c r="N294" s="42"/>
      <c r="O294" s="42"/>
      <c r="P294" s="42"/>
      <c r="Q294" s="42"/>
      <c r="R294" s="4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hidden="1">
      <c r="A295" s="68"/>
      <c r="B295" s="191"/>
      <c r="C295" s="191"/>
      <c r="D295" s="191"/>
      <c r="E295" s="193"/>
      <c r="F295" s="194"/>
      <c r="G295" s="194"/>
      <c r="H295" s="194"/>
      <c r="I295" s="194"/>
      <c r="J295" s="194"/>
      <c r="K295" s="191"/>
      <c r="L295" s="191"/>
      <c r="M295" s="42"/>
      <c r="N295" s="42"/>
      <c r="O295" s="42"/>
      <c r="P295" s="42"/>
      <c r="Q295" s="42"/>
      <c r="R295" s="4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hidden="1">
      <c r="A296" s="68"/>
      <c r="B296" s="191"/>
      <c r="C296" s="191"/>
      <c r="D296" s="191"/>
      <c r="E296" s="193"/>
      <c r="F296" s="194"/>
      <c r="G296" s="194"/>
      <c r="H296" s="194"/>
      <c r="I296" s="194"/>
      <c r="J296" s="194"/>
      <c r="K296" s="191"/>
      <c r="L296" s="191"/>
      <c r="M296" s="42"/>
      <c r="N296" s="42"/>
      <c r="O296" s="42"/>
      <c r="P296" s="42"/>
      <c r="Q296" s="42"/>
      <c r="R296" s="4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hidden="1">
      <c r="A297" s="68"/>
      <c r="B297" s="191"/>
      <c r="C297" s="191"/>
      <c r="D297" s="191"/>
      <c r="E297" s="193"/>
      <c r="F297" s="194"/>
      <c r="G297" s="194"/>
      <c r="H297" s="194"/>
      <c r="I297" s="194"/>
      <c r="J297" s="194"/>
      <c r="K297" s="191"/>
      <c r="L297" s="191"/>
      <c r="M297" s="42"/>
      <c r="N297" s="42"/>
      <c r="O297" s="42"/>
      <c r="P297" s="42"/>
      <c r="Q297" s="42"/>
      <c r="R297" s="4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hidden="1">
      <c r="A298" s="68"/>
      <c r="B298" s="191"/>
      <c r="C298" s="191"/>
      <c r="D298" s="191"/>
      <c r="E298" s="193"/>
      <c r="F298" s="195"/>
      <c r="G298" s="194"/>
      <c r="H298" s="194"/>
      <c r="I298" s="194"/>
      <c r="J298" s="194"/>
      <c r="K298" s="191"/>
      <c r="L298" s="191"/>
      <c r="M298" s="42"/>
      <c r="N298" s="42"/>
      <c r="O298" s="42"/>
      <c r="P298" s="42"/>
      <c r="Q298" s="42"/>
      <c r="R298" s="4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hidden="1">
      <c r="A299" s="68"/>
      <c r="B299" s="191"/>
      <c r="C299" s="191"/>
      <c r="D299" s="191"/>
      <c r="E299" s="193"/>
      <c r="F299" s="194"/>
      <c r="G299" s="194"/>
      <c r="H299" s="194"/>
      <c r="I299" s="194"/>
      <c r="J299" s="194"/>
      <c r="K299" s="191"/>
      <c r="L299" s="191"/>
      <c r="M299" s="42"/>
      <c r="N299" s="42"/>
      <c r="O299" s="42"/>
      <c r="P299" s="42"/>
      <c r="Q299" s="42"/>
      <c r="R299" s="4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hidden="1">
      <c r="A300" s="68"/>
      <c r="B300" s="191"/>
      <c r="C300" s="191"/>
      <c r="D300" s="191"/>
      <c r="E300" s="193"/>
      <c r="F300" s="194"/>
      <c r="G300" s="194"/>
      <c r="H300" s="194"/>
      <c r="I300" s="194"/>
      <c r="J300" s="194"/>
      <c r="K300" s="191"/>
      <c r="L300" s="191"/>
      <c r="M300" s="42"/>
      <c r="N300" s="42"/>
      <c r="O300" s="42"/>
      <c r="P300" s="42"/>
      <c r="Q300" s="42"/>
      <c r="R300" s="4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hidden="1">
      <c r="A301" s="68"/>
      <c r="B301" s="191"/>
      <c r="C301" s="196"/>
      <c r="D301" s="191"/>
      <c r="E301" s="193"/>
      <c r="F301" s="191"/>
      <c r="G301" s="191"/>
      <c r="H301" s="191"/>
      <c r="I301" s="191"/>
      <c r="J301" s="191"/>
      <c r="K301" s="191"/>
      <c r="L301" s="191"/>
      <c r="M301" s="42"/>
      <c r="N301" s="42"/>
      <c r="O301" s="42"/>
      <c r="P301" s="42"/>
      <c r="Q301" s="42"/>
      <c r="R301" s="4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hidden="1">
      <c r="A302" s="68"/>
      <c r="B302" s="191"/>
      <c r="C302" s="191"/>
      <c r="D302" s="191"/>
      <c r="E302" s="191"/>
      <c r="F302" s="196"/>
      <c r="G302" s="196"/>
      <c r="H302" s="196"/>
      <c r="I302" s="196"/>
      <c r="J302" s="196"/>
      <c r="K302" s="191"/>
      <c r="L302" s="191"/>
      <c r="M302" s="42"/>
      <c r="N302" s="42"/>
      <c r="O302" s="42"/>
      <c r="P302" s="42"/>
      <c r="Q302" s="42"/>
      <c r="R302" s="4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hidden="1">
      <c r="A303" s="68"/>
      <c r="B303" s="191"/>
      <c r="C303" s="191"/>
      <c r="D303" s="191"/>
      <c r="E303" s="191"/>
      <c r="F303" s="196"/>
      <c r="G303" s="196"/>
      <c r="H303" s="196"/>
      <c r="I303" s="196"/>
      <c r="J303" s="196"/>
      <c r="K303" s="191"/>
      <c r="L303" s="191"/>
      <c r="M303" s="42"/>
      <c r="N303" s="42"/>
      <c r="O303" s="42"/>
      <c r="P303" s="42"/>
      <c r="Q303" s="42"/>
      <c r="R303" s="4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hidden="1">
      <c r="A304" s="68"/>
      <c r="B304" s="191"/>
      <c r="C304" s="191"/>
      <c r="D304" s="191"/>
      <c r="E304" s="191"/>
      <c r="F304" s="196"/>
      <c r="G304" s="196"/>
      <c r="H304" s="196"/>
      <c r="I304" s="196"/>
      <c r="J304" s="196"/>
      <c r="K304" s="191"/>
      <c r="L304" s="191"/>
      <c r="M304" s="42"/>
      <c r="N304" s="42"/>
      <c r="O304" s="42"/>
      <c r="P304" s="42"/>
      <c r="Q304" s="42"/>
      <c r="R304" s="4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hidden="1">
      <c r="A305" s="68"/>
      <c r="B305" s="191"/>
      <c r="C305" s="191"/>
      <c r="D305" s="191"/>
      <c r="E305" s="191"/>
      <c r="F305" s="196"/>
      <c r="G305" s="196"/>
      <c r="H305" s="196"/>
      <c r="I305" s="196"/>
      <c r="J305" s="196"/>
      <c r="K305" s="191"/>
      <c r="L305" s="191"/>
      <c r="M305" s="42"/>
      <c r="N305" s="42"/>
      <c r="O305" s="42"/>
      <c r="P305" s="42"/>
      <c r="Q305" s="42"/>
      <c r="R305" s="4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hidden="1">
      <c r="A306" s="68"/>
      <c r="B306" s="191"/>
      <c r="C306" s="191"/>
      <c r="D306" s="191"/>
      <c r="E306" s="191"/>
      <c r="F306" s="191"/>
      <c r="G306" s="191"/>
      <c r="H306" s="191"/>
      <c r="I306" s="191"/>
      <c r="J306" s="191"/>
      <c r="K306" s="191"/>
      <c r="L306" s="191"/>
      <c r="M306" s="42"/>
      <c r="N306" s="42"/>
      <c r="O306" s="42"/>
      <c r="P306" s="42"/>
      <c r="Q306" s="42"/>
      <c r="R306" s="4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hidden="1">
      <c r="A307" s="68"/>
      <c r="B307" s="197"/>
      <c r="C307" s="196"/>
      <c r="D307" s="193"/>
      <c r="E307" s="193"/>
      <c r="F307" s="191"/>
      <c r="G307" s="191"/>
      <c r="H307" s="191"/>
      <c r="I307" s="191"/>
      <c r="J307" s="191"/>
      <c r="K307" s="191"/>
      <c r="L307" s="191"/>
      <c r="M307" s="42"/>
      <c r="N307" s="42"/>
      <c r="O307" s="42"/>
      <c r="P307" s="42"/>
      <c r="Q307" s="42"/>
      <c r="R307" s="4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hidden="1">
      <c r="A308" s="68"/>
      <c r="B308" s="191"/>
      <c r="C308" s="191"/>
      <c r="D308" s="191"/>
      <c r="E308" s="191"/>
      <c r="F308" s="191"/>
      <c r="G308" s="191"/>
      <c r="H308" s="191"/>
      <c r="I308" s="191"/>
      <c r="J308" s="191"/>
      <c r="K308" s="191"/>
      <c r="L308" s="191"/>
      <c r="M308" s="42"/>
      <c r="N308" s="42"/>
      <c r="O308" s="42"/>
      <c r="P308" s="42"/>
      <c r="Q308" s="42"/>
      <c r="R308" s="4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hidden="1">
      <c r="A309" s="68"/>
      <c r="B309" s="191"/>
      <c r="C309" s="191"/>
      <c r="D309" s="191"/>
      <c r="E309" s="191"/>
      <c r="F309" s="191"/>
      <c r="G309" s="191"/>
      <c r="H309" s="191"/>
      <c r="I309" s="191"/>
      <c r="J309" s="191"/>
      <c r="K309" s="191"/>
      <c r="L309" s="191"/>
      <c r="M309" s="42"/>
      <c r="N309" s="42"/>
      <c r="O309" s="42"/>
      <c r="P309" s="42"/>
      <c r="Q309" s="42"/>
      <c r="R309" s="4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hidden="1">
      <c r="A310" s="68"/>
      <c r="B310" s="191"/>
      <c r="C310" s="191"/>
      <c r="D310" s="191"/>
      <c r="E310" s="191"/>
      <c r="F310" s="191"/>
      <c r="G310" s="191"/>
      <c r="H310" s="191"/>
      <c r="I310" s="191"/>
      <c r="J310" s="191"/>
      <c r="K310" s="191"/>
      <c r="L310" s="191"/>
      <c r="M310" s="42"/>
      <c r="N310" s="42"/>
      <c r="O310" s="42"/>
      <c r="P310" s="42"/>
      <c r="Q310" s="42"/>
      <c r="R310" s="4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hidden="1">
      <c r="A311" s="68"/>
      <c r="B311" s="191"/>
      <c r="C311" s="191"/>
      <c r="D311" s="191"/>
      <c r="E311" s="191"/>
      <c r="F311" s="191"/>
      <c r="G311" s="191"/>
      <c r="H311" s="191"/>
      <c r="I311" s="191"/>
      <c r="J311" s="191"/>
      <c r="K311" s="191"/>
      <c r="L311" s="191"/>
      <c r="M311" s="42"/>
      <c r="N311" s="42"/>
      <c r="O311" s="42"/>
      <c r="P311" s="42"/>
      <c r="Q311" s="42"/>
      <c r="R311" s="4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hidden="1">
      <c r="A312" s="68"/>
      <c r="B312" s="191"/>
      <c r="C312" s="191"/>
      <c r="D312" s="191"/>
      <c r="E312" s="191"/>
      <c r="F312" s="191"/>
      <c r="G312" s="191"/>
      <c r="H312" s="191"/>
      <c r="I312" s="191"/>
      <c r="J312" s="191"/>
      <c r="K312" s="191"/>
      <c r="L312" s="191"/>
      <c r="M312" s="42"/>
      <c r="N312" s="42"/>
      <c r="O312" s="42"/>
      <c r="P312" s="42"/>
      <c r="Q312" s="42"/>
      <c r="R312" s="4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hidden="1">
      <c r="A313" s="68"/>
      <c r="B313" s="191"/>
      <c r="C313" s="191"/>
      <c r="D313" s="191"/>
      <c r="E313" s="191"/>
      <c r="F313" s="191"/>
      <c r="G313" s="191"/>
      <c r="H313" s="191"/>
      <c r="I313" s="191"/>
      <c r="J313" s="191"/>
      <c r="K313" s="191"/>
      <c r="L313" s="191"/>
      <c r="M313" s="42"/>
      <c r="N313" s="42"/>
      <c r="O313" s="42"/>
      <c r="P313" s="42"/>
      <c r="Q313" s="42"/>
      <c r="R313" s="4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hidden="1">
      <c r="A314" s="68"/>
      <c r="B314" s="191"/>
      <c r="C314" s="191"/>
      <c r="D314" s="191"/>
      <c r="E314" s="191"/>
      <c r="F314" s="191"/>
      <c r="G314" s="191"/>
      <c r="H314" s="191"/>
      <c r="I314" s="191"/>
      <c r="J314" s="191"/>
      <c r="K314" s="191"/>
      <c r="L314" s="191"/>
      <c r="M314" s="42"/>
      <c r="N314" s="42"/>
      <c r="O314" s="42"/>
      <c r="P314" s="42"/>
      <c r="Q314" s="42"/>
      <c r="R314" s="4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hidden="1">
      <c r="A315" s="68"/>
      <c r="B315" s="191"/>
      <c r="C315" s="191"/>
      <c r="D315" s="191"/>
      <c r="E315" s="191"/>
      <c r="F315" s="191"/>
      <c r="G315" s="191"/>
      <c r="H315" s="191"/>
      <c r="I315" s="191"/>
      <c r="J315" s="191"/>
      <c r="K315" s="191"/>
      <c r="L315" s="191"/>
      <c r="M315" s="42"/>
      <c r="N315" s="42"/>
      <c r="O315" s="42"/>
      <c r="P315" s="42"/>
      <c r="Q315" s="42"/>
      <c r="R315" s="4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hidden="1">
      <c r="A316" s="68"/>
      <c r="B316" s="191"/>
      <c r="C316" s="191"/>
      <c r="D316" s="191"/>
      <c r="E316" s="191"/>
      <c r="F316" s="191"/>
      <c r="G316" s="191"/>
      <c r="H316" s="191"/>
      <c r="I316" s="191"/>
      <c r="J316" s="191"/>
      <c r="K316" s="191"/>
      <c r="L316" s="191"/>
      <c r="M316" s="42"/>
      <c r="N316" s="42"/>
      <c r="O316" s="42"/>
      <c r="P316" s="42"/>
      <c r="Q316" s="42"/>
      <c r="R316" s="4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hidden="1">
      <c r="A317" s="68"/>
      <c r="B317" s="191"/>
      <c r="C317" s="191"/>
      <c r="D317" s="191"/>
      <c r="E317" s="191"/>
      <c r="F317" s="191"/>
      <c r="G317" s="191"/>
      <c r="H317" s="191"/>
      <c r="I317" s="191"/>
      <c r="J317" s="191"/>
      <c r="K317" s="191"/>
      <c r="L317" s="191"/>
      <c r="M317" s="42"/>
      <c r="N317" s="42"/>
      <c r="O317" s="42"/>
      <c r="P317" s="42"/>
      <c r="Q317" s="42"/>
      <c r="R317" s="4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hidden="1">
      <c r="A318" s="68"/>
      <c r="B318" s="191"/>
      <c r="C318" s="191"/>
      <c r="D318" s="191"/>
      <c r="E318" s="191"/>
      <c r="F318" s="191"/>
      <c r="G318" s="191"/>
      <c r="H318" s="191"/>
      <c r="I318" s="191"/>
      <c r="J318" s="191"/>
      <c r="K318" s="191"/>
      <c r="L318" s="191"/>
      <c r="M318" s="42"/>
      <c r="N318" s="42"/>
      <c r="O318" s="42"/>
      <c r="P318" s="42"/>
      <c r="Q318" s="42"/>
      <c r="R318" s="4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hidden="1">
      <c r="A319" s="68"/>
      <c r="B319" s="191"/>
      <c r="C319" s="191"/>
      <c r="D319" s="191"/>
      <c r="E319" s="191"/>
      <c r="F319" s="193"/>
      <c r="G319" s="193"/>
      <c r="H319" s="193"/>
      <c r="I319" s="193"/>
      <c r="J319" s="193"/>
      <c r="K319" s="193"/>
      <c r="L319" s="191"/>
      <c r="M319" s="42"/>
      <c r="N319" s="42"/>
      <c r="O319" s="42"/>
      <c r="P319" s="42"/>
      <c r="Q319" s="42"/>
      <c r="R319" s="4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hidden="1">
      <c r="A320" s="68"/>
      <c r="B320" s="191"/>
      <c r="C320" s="191"/>
      <c r="D320" s="191"/>
      <c r="E320" s="193"/>
      <c r="F320" s="194"/>
      <c r="G320" s="194"/>
      <c r="H320" s="194"/>
      <c r="I320" s="194"/>
      <c r="J320" s="310"/>
      <c r="K320" s="311"/>
      <c r="L320" s="191"/>
      <c r="M320" s="42"/>
      <c r="N320" s="42"/>
      <c r="O320" s="42"/>
      <c r="P320" s="42"/>
      <c r="Q320" s="42"/>
      <c r="R320" s="4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hidden="1">
      <c r="A321" s="68"/>
      <c r="B321" s="198"/>
      <c r="C321" s="198"/>
      <c r="D321" s="198"/>
      <c r="E321" s="193"/>
      <c r="F321" s="315"/>
      <c r="G321" s="316"/>
      <c r="H321" s="194"/>
      <c r="I321" s="194"/>
      <c r="J321" s="194"/>
      <c r="K321" s="193"/>
      <c r="L321" s="191"/>
      <c r="M321" s="42"/>
      <c r="N321" s="42"/>
      <c r="O321" s="42"/>
      <c r="P321" s="42"/>
      <c r="Q321" s="42"/>
      <c r="R321" s="4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hidden="1">
      <c r="A322" s="68"/>
      <c r="B322" s="198"/>
      <c r="C322" s="198"/>
      <c r="D322" s="198"/>
      <c r="E322" s="193"/>
      <c r="F322" s="310"/>
      <c r="G322" s="311"/>
      <c r="H322" s="310"/>
      <c r="I322" s="311"/>
      <c r="J322" s="310"/>
      <c r="K322" s="311"/>
      <c r="L322" s="191"/>
      <c r="M322" s="42"/>
      <c r="N322" s="42"/>
      <c r="O322" s="42"/>
      <c r="P322" s="42"/>
      <c r="Q322" s="42"/>
      <c r="R322" s="4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hidden="1">
      <c r="A323" s="68"/>
      <c r="B323" s="198"/>
      <c r="C323" s="198"/>
      <c r="D323" s="198"/>
      <c r="E323" s="193"/>
      <c r="F323" s="310"/>
      <c r="G323" s="311"/>
      <c r="H323" s="310"/>
      <c r="I323" s="311"/>
      <c r="J323" s="310"/>
      <c r="K323" s="311"/>
      <c r="L323" s="191"/>
      <c r="M323" s="42"/>
      <c r="N323" s="42"/>
      <c r="O323" s="42"/>
      <c r="P323" s="42"/>
      <c r="Q323" s="42"/>
      <c r="R323" s="4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hidden="1">
      <c r="A324" s="68"/>
      <c r="B324" s="198"/>
      <c r="C324" s="198"/>
      <c r="D324" s="198"/>
      <c r="E324" s="193"/>
      <c r="F324" s="310"/>
      <c r="G324" s="311"/>
      <c r="H324" s="310"/>
      <c r="I324" s="311"/>
      <c r="J324" s="310"/>
      <c r="K324" s="311"/>
      <c r="L324" s="191"/>
      <c r="M324" s="42"/>
      <c r="N324" s="42"/>
      <c r="O324" s="42"/>
      <c r="P324" s="42"/>
      <c r="Q324" s="42"/>
      <c r="R324" s="4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hidden="1">
      <c r="A325" s="68"/>
      <c r="B325" s="198"/>
      <c r="C325" s="198"/>
      <c r="D325" s="198"/>
      <c r="E325" s="193"/>
      <c r="F325" s="310"/>
      <c r="G325" s="311"/>
      <c r="H325" s="310"/>
      <c r="I325" s="311"/>
      <c r="J325" s="310"/>
      <c r="K325" s="311"/>
      <c r="L325" s="191"/>
      <c r="M325" s="42"/>
      <c r="N325" s="42"/>
      <c r="O325" s="42"/>
      <c r="P325" s="42"/>
      <c r="Q325" s="42"/>
      <c r="R325" s="4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hidden="1">
      <c r="A326" s="68"/>
      <c r="B326" s="198"/>
      <c r="C326" s="198"/>
      <c r="D326" s="198"/>
      <c r="E326" s="193"/>
      <c r="F326" s="310"/>
      <c r="G326" s="311"/>
      <c r="H326" s="310"/>
      <c r="I326" s="311"/>
      <c r="J326" s="310"/>
      <c r="K326" s="311"/>
      <c r="L326" s="191"/>
      <c r="M326" s="42"/>
      <c r="N326" s="42"/>
      <c r="O326" s="42"/>
      <c r="P326" s="42"/>
      <c r="Q326" s="42"/>
      <c r="R326" s="4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hidden="1">
      <c r="A327" s="68"/>
      <c r="B327" s="198"/>
      <c r="C327" s="198"/>
      <c r="D327" s="198"/>
      <c r="E327" s="193"/>
      <c r="F327" s="319"/>
      <c r="G327" s="320"/>
      <c r="H327" s="310"/>
      <c r="I327" s="311"/>
      <c r="J327" s="310"/>
      <c r="K327" s="311"/>
      <c r="L327" s="191"/>
      <c r="M327" s="42"/>
      <c r="N327" s="42"/>
      <c r="O327" s="42"/>
      <c r="P327" s="42"/>
      <c r="Q327" s="42"/>
      <c r="R327" s="4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hidden="1">
      <c r="A328" s="68"/>
      <c r="B328" s="198"/>
      <c r="C328" s="198"/>
      <c r="D328" s="198"/>
      <c r="E328" s="193"/>
      <c r="F328" s="310"/>
      <c r="G328" s="311"/>
      <c r="H328" s="310"/>
      <c r="I328" s="311"/>
      <c r="J328" s="310"/>
      <c r="K328" s="311"/>
      <c r="L328" s="191"/>
      <c r="M328" s="42"/>
      <c r="N328" s="42"/>
      <c r="O328" s="42"/>
      <c r="P328" s="42"/>
      <c r="Q328" s="42"/>
      <c r="R328" s="4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hidden="1">
      <c r="A329" s="68"/>
      <c r="B329" s="198"/>
      <c r="C329" s="198"/>
      <c r="D329" s="198"/>
      <c r="E329" s="193"/>
      <c r="F329" s="310"/>
      <c r="G329" s="311"/>
      <c r="H329" s="194"/>
      <c r="I329" s="194"/>
      <c r="J329" s="310"/>
      <c r="K329" s="311"/>
      <c r="L329" s="191"/>
      <c r="M329" s="42"/>
      <c r="N329" s="42"/>
      <c r="O329" s="42"/>
      <c r="P329" s="42"/>
      <c r="Q329" s="42"/>
      <c r="R329" s="4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hidden="1">
      <c r="A330" s="68"/>
      <c r="B330" s="191"/>
      <c r="C330" s="191"/>
      <c r="D330" s="191"/>
      <c r="E330" s="191"/>
      <c r="F330" s="191"/>
      <c r="G330" s="191"/>
      <c r="H330" s="191"/>
      <c r="I330" s="191"/>
      <c r="J330" s="191"/>
      <c r="K330" s="191"/>
      <c r="L330" s="191"/>
      <c r="M330" s="42"/>
      <c r="N330" s="42"/>
      <c r="O330" s="42"/>
      <c r="P330" s="42"/>
      <c r="Q330" s="42"/>
      <c r="R330" s="4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hidden="1">
      <c r="A331" s="68"/>
      <c r="B331" s="191"/>
      <c r="C331" s="191"/>
      <c r="D331" s="191"/>
      <c r="E331" s="191"/>
      <c r="F331" s="196"/>
      <c r="G331" s="196"/>
      <c r="H331" s="196"/>
      <c r="I331" s="196"/>
      <c r="J331" s="196"/>
      <c r="K331" s="191"/>
      <c r="L331" s="191"/>
      <c r="M331" s="42"/>
      <c r="N331" s="42"/>
      <c r="O331" s="42"/>
      <c r="P331" s="42"/>
      <c r="Q331" s="42"/>
      <c r="R331" s="4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hidden="1">
      <c r="A332" s="68"/>
      <c r="B332" s="191"/>
      <c r="C332" s="191"/>
      <c r="D332" s="191"/>
      <c r="E332" s="191"/>
      <c r="F332" s="196"/>
      <c r="G332" s="196"/>
      <c r="H332" s="196"/>
      <c r="I332" s="196"/>
      <c r="J332" s="196"/>
      <c r="K332" s="191"/>
      <c r="L332" s="191"/>
      <c r="M332" s="42"/>
      <c r="N332" s="42"/>
      <c r="O332" s="42"/>
      <c r="P332" s="42"/>
      <c r="Q332" s="42"/>
      <c r="R332" s="4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hidden="1">
      <c r="A333" s="68"/>
      <c r="B333" s="191"/>
      <c r="C333" s="191"/>
      <c r="D333" s="199"/>
      <c r="E333" s="191"/>
      <c r="F333" s="196"/>
      <c r="G333" s="196"/>
      <c r="H333" s="196"/>
      <c r="I333" s="196"/>
      <c r="J333" s="196"/>
      <c r="K333" s="191"/>
      <c r="L333" s="191"/>
      <c r="M333" s="42"/>
      <c r="N333" s="42"/>
      <c r="O333" s="42"/>
      <c r="P333" s="42"/>
      <c r="Q333" s="42"/>
      <c r="R333" s="4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hidden="1">
      <c r="A334" s="68"/>
      <c r="B334" s="191"/>
      <c r="C334" s="191"/>
      <c r="D334" s="191"/>
      <c r="E334" s="191"/>
      <c r="F334" s="196"/>
      <c r="G334" s="196"/>
      <c r="H334" s="196"/>
      <c r="I334" s="196"/>
      <c r="J334" s="196"/>
      <c r="K334" s="191"/>
      <c r="L334" s="191"/>
      <c r="M334" s="42"/>
      <c r="N334" s="42"/>
      <c r="O334" s="42"/>
      <c r="P334" s="42"/>
      <c r="Q334" s="42"/>
      <c r="R334" s="4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hidden="1">
      <c r="A335" s="68"/>
      <c r="B335" s="191"/>
      <c r="C335" s="191"/>
      <c r="D335" s="191"/>
      <c r="E335" s="191"/>
      <c r="F335" s="191"/>
      <c r="G335" s="191"/>
      <c r="H335" s="191"/>
      <c r="I335" s="191"/>
      <c r="J335" s="191"/>
      <c r="K335" s="191"/>
      <c r="L335" s="191"/>
      <c r="M335" s="42"/>
      <c r="N335" s="42"/>
      <c r="O335" s="42"/>
      <c r="P335" s="42"/>
      <c r="Q335" s="42"/>
      <c r="R335" s="4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hidden="1">
      <c r="A336" s="68"/>
      <c r="B336" s="191"/>
      <c r="C336" s="191"/>
      <c r="D336" s="191"/>
      <c r="E336" s="191"/>
      <c r="F336" s="191"/>
      <c r="G336" s="191"/>
      <c r="H336" s="191"/>
      <c r="I336" s="191"/>
      <c r="J336" s="191"/>
      <c r="K336" s="191"/>
      <c r="L336" s="191"/>
      <c r="M336" s="42"/>
      <c r="N336" s="42"/>
      <c r="O336" s="42"/>
      <c r="P336" s="42"/>
      <c r="Q336" s="42"/>
      <c r="R336" s="4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hidden="1">
      <c r="A337" s="68"/>
      <c r="B337" s="191"/>
      <c r="C337" s="191"/>
      <c r="D337" s="191"/>
      <c r="E337" s="191"/>
      <c r="F337" s="191"/>
      <c r="G337" s="191"/>
      <c r="H337" s="191"/>
      <c r="I337" s="191"/>
      <c r="J337" s="191"/>
      <c r="K337" s="191"/>
      <c r="L337" s="191"/>
      <c r="M337" s="42"/>
      <c r="N337" s="42"/>
      <c r="O337" s="42"/>
      <c r="P337" s="42"/>
      <c r="Q337" s="42"/>
      <c r="R337" s="4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hidden="1">
      <c r="A338" s="68"/>
      <c r="B338" s="42"/>
      <c r="C338" s="42"/>
      <c r="D338" s="42"/>
      <c r="E338" s="42"/>
      <c r="F338" s="42"/>
      <c r="G338" s="42"/>
      <c r="H338" s="42"/>
      <c r="I338" s="42"/>
      <c r="J338" s="42"/>
      <c r="K338" s="42"/>
      <c r="L338" s="42"/>
      <c r="M338" s="42"/>
      <c r="N338" s="42"/>
      <c r="O338" s="42"/>
      <c r="P338" s="42"/>
      <c r="Q338" s="42"/>
      <c r="R338" s="4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hidden="1">
      <c r="A339" s="68"/>
      <c r="B339" s="42"/>
      <c r="C339" s="42"/>
      <c r="D339" s="42"/>
      <c r="E339" s="42"/>
      <c r="F339" s="42"/>
      <c r="G339" s="42"/>
      <c r="H339" s="42"/>
      <c r="I339" s="42"/>
      <c r="J339" s="42"/>
      <c r="K339" s="42"/>
      <c r="L339" s="42"/>
      <c r="M339" s="42"/>
      <c r="N339" s="42"/>
      <c r="O339" s="42"/>
      <c r="P339" s="42"/>
      <c r="Q339" s="42"/>
      <c r="R339" s="4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hidden="1">
      <c r="A340" s="68"/>
      <c r="B340" s="42"/>
      <c r="C340" s="42"/>
      <c r="D340" s="42"/>
      <c r="E340" s="42"/>
      <c r="F340" s="42"/>
      <c r="G340" s="42"/>
      <c r="H340" s="42"/>
      <c r="I340" s="42"/>
      <c r="J340" s="42"/>
      <c r="K340" s="42"/>
      <c r="L340" s="42"/>
      <c r="M340" s="42"/>
      <c r="N340" s="42"/>
      <c r="O340" s="42"/>
      <c r="P340" s="42"/>
      <c r="Q340" s="42"/>
      <c r="R340" s="4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hidden="1">
      <c r="A341" s="68"/>
      <c r="B341" s="42"/>
      <c r="C341" s="42"/>
      <c r="D341" s="42"/>
      <c r="E341" s="42"/>
      <c r="F341" s="42"/>
      <c r="G341" s="42"/>
      <c r="H341" s="42"/>
      <c r="I341" s="42"/>
      <c r="J341" s="42"/>
      <c r="K341" s="42"/>
      <c r="L341" s="42"/>
      <c r="M341" s="42"/>
      <c r="N341" s="42"/>
      <c r="O341" s="42"/>
      <c r="P341" s="42"/>
      <c r="Q341" s="42"/>
      <c r="R341" s="4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hidden="1">
      <c r="A342" s="68"/>
      <c r="B342" s="42"/>
      <c r="C342" s="42"/>
      <c r="D342" s="42"/>
      <c r="E342" s="42"/>
      <c r="F342" s="42"/>
      <c r="G342" s="42"/>
      <c r="H342" s="42"/>
      <c r="I342" s="42"/>
      <c r="J342" s="42"/>
      <c r="K342" s="42"/>
      <c r="L342" s="42"/>
      <c r="M342" s="42"/>
      <c r="N342" s="42"/>
      <c r="O342" s="42"/>
      <c r="P342" s="42"/>
      <c r="Q342" s="42"/>
      <c r="R342" s="4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hidden="1">
      <c r="A343" s="68"/>
      <c r="B343" s="42"/>
      <c r="C343" s="42"/>
      <c r="D343" s="42"/>
      <c r="E343" s="42"/>
      <c r="F343" s="42"/>
      <c r="G343" s="42"/>
      <c r="H343" s="42"/>
      <c r="I343" s="42"/>
      <c r="J343" s="42"/>
      <c r="K343" s="42"/>
      <c r="L343" s="42"/>
      <c r="M343" s="42"/>
      <c r="N343" s="42"/>
      <c r="O343" s="42"/>
      <c r="P343" s="42"/>
      <c r="Q343" s="42"/>
      <c r="R343" s="4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hidden="1">
      <c r="A344" s="68"/>
      <c r="B344" s="42"/>
      <c r="C344" s="42"/>
      <c r="D344" s="42"/>
      <c r="E344" s="42"/>
      <c r="F344" s="42"/>
      <c r="G344" s="42"/>
      <c r="H344" s="42"/>
      <c r="I344" s="42"/>
      <c r="J344" s="42"/>
      <c r="K344" s="42"/>
      <c r="L344" s="42"/>
      <c r="M344" s="42"/>
      <c r="N344" s="42"/>
      <c r="O344" s="42"/>
      <c r="P344" s="42"/>
      <c r="Q344" s="42"/>
      <c r="R344" s="4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hidden="1">
      <c r="A345" s="68"/>
      <c r="B345" s="42"/>
      <c r="C345" s="42"/>
      <c r="D345" s="42"/>
      <c r="E345" s="42"/>
      <c r="F345" s="42"/>
      <c r="G345" s="42"/>
      <c r="H345" s="42"/>
      <c r="I345" s="42"/>
      <c r="J345" s="42"/>
      <c r="K345" s="42"/>
      <c r="L345" s="42"/>
      <c r="M345" s="42"/>
      <c r="N345" s="42"/>
      <c r="O345" s="42"/>
      <c r="P345" s="42"/>
      <c r="Q345" s="42"/>
      <c r="R345" s="4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hidden="1">
      <c r="A346" s="68"/>
      <c r="B346" s="42"/>
      <c r="C346" s="42"/>
      <c r="D346" s="42"/>
      <c r="E346" s="42"/>
      <c r="F346" s="42"/>
      <c r="G346" s="42"/>
      <c r="H346" s="42"/>
      <c r="I346" s="42"/>
      <c r="J346" s="42"/>
      <c r="K346" s="42"/>
      <c r="L346" s="42"/>
      <c r="M346" s="42"/>
      <c r="N346" s="42"/>
      <c r="O346" s="42"/>
      <c r="P346" s="42"/>
      <c r="Q346" s="42"/>
      <c r="R346" s="4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hidden="1">
      <c r="A347" s="68"/>
      <c r="B347" s="42"/>
      <c r="C347" s="42"/>
      <c r="D347" s="42"/>
      <c r="E347" s="42"/>
      <c r="F347" s="42"/>
      <c r="G347" s="42"/>
      <c r="H347" s="42"/>
      <c r="I347" s="42"/>
      <c r="J347" s="42"/>
      <c r="K347" s="42"/>
      <c r="L347" s="42"/>
      <c r="M347" s="42"/>
      <c r="N347" s="42"/>
      <c r="O347" s="42"/>
      <c r="P347" s="42"/>
      <c r="Q347" s="42"/>
      <c r="R347" s="4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hidden="1">
      <c r="A348" s="68"/>
      <c r="B348" s="42"/>
      <c r="C348" s="42"/>
      <c r="D348" s="42"/>
      <c r="E348" s="42"/>
      <c r="F348" s="42"/>
      <c r="G348" s="42"/>
      <c r="H348" s="42"/>
      <c r="I348" s="42"/>
      <c r="J348" s="42"/>
      <c r="K348" s="42"/>
      <c r="L348" s="42"/>
      <c r="M348" s="42"/>
      <c r="N348" s="42"/>
      <c r="O348" s="42"/>
      <c r="P348" s="42"/>
      <c r="Q348" s="42"/>
      <c r="R348" s="4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hidden="1">
      <c r="A349" s="68"/>
      <c r="B349" s="42"/>
      <c r="C349" s="42"/>
      <c r="D349" s="42"/>
      <c r="E349" s="42"/>
      <c r="F349" s="42"/>
      <c r="G349" s="42"/>
      <c r="H349" s="42"/>
      <c r="I349" s="42"/>
      <c r="J349" s="42"/>
      <c r="K349" s="42"/>
      <c r="L349" s="42"/>
      <c r="M349" s="42"/>
      <c r="N349" s="42"/>
      <c r="O349" s="42"/>
      <c r="P349" s="42"/>
      <c r="Q349" s="42"/>
      <c r="R349" s="4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hidden="1">
      <c r="A350" s="68"/>
      <c r="B350" s="42"/>
      <c r="C350" s="42"/>
      <c r="D350" s="42"/>
      <c r="E350" s="42"/>
      <c r="F350" s="42"/>
      <c r="G350" s="42"/>
      <c r="H350" s="42"/>
      <c r="I350" s="42"/>
      <c r="J350" s="42"/>
      <c r="K350" s="42"/>
      <c r="L350" s="42"/>
      <c r="M350" s="42"/>
      <c r="N350" s="42"/>
      <c r="O350" s="42"/>
      <c r="P350" s="42"/>
      <c r="Q350" s="42"/>
      <c r="R350" s="4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hidden="1">
      <c r="A351" s="68"/>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hidden="1">
      <c r="A352" s="68"/>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objects="1" scenarios="1" selectLockedCells="1"/>
  <protectedRanges>
    <protectedRange sqref="B36:L36" name="範囲26"/>
    <protectedRange sqref="Q38:AC46" name="範囲24"/>
    <protectedRange sqref="A1:A4" name="範囲21"/>
    <protectedRange sqref="F264:H265" name="範囲32_1_1_2"/>
    <protectedRange sqref="H37:J38 G38" name="範囲14"/>
    <protectedRange sqref="D32" name="範囲5_1_2"/>
    <protectedRange sqref="L29" name="範囲7_1_2"/>
    <protectedRange sqref="D37:G37" name="範囲10_2_1"/>
    <protectedRange sqref="C3" name="範囲9"/>
    <protectedRange sqref="B32" name="範囲8_1"/>
    <protectedRange sqref="G29" name="範囲6_1"/>
    <protectedRange sqref="B29" name="範囲4_1"/>
    <protectedRange sqref="G18:L18" name="範囲2_1"/>
    <protectedRange sqref="J5:K5" name="範囲1_1"/>
    <protectedRange sqref="F21:L26" name="範囲3_1"/>
    <protectedRange sqref="E29" name="範囲5_1"/>
    <protectedRange sqref="I29" name="範囲7_1"/>
    <protectedRange sqref="H36 I35:AO35" name="範囲10"/>
    <protectedRange sqref="F291:J300 F320:J334 F302:J305 G301:J301" name="範囲31_1_1"/>
    <protectedRange sqref="F261:J263 F307 F301 F266:J275 I264:J265" name="範囲32_1_1"/>
    <protectedRange sqref="H239:H240 J239:J240" name="範囲33_1_1"/>
    <protectedRange sqref="M17:N18" name="範囲18"/>
    <protectedRange sqref="B35" name="範囲20"/>
    <protectedRange sqref="D188:D191 D208:D211 D173:D177" name="範囲23"/>
    <protectedRange sqref="J35:L36" name="範囲25"/>
  </protectedRanges>
  <mergeCells count="81">
    <mergeCell ref="Q44:W44"/>
    <mergeCell ref="F329:G329"/>
    <mergeCell ref="J329:K329"/>
    <mergeCell ref="F327:G327"/>
    <mergeCell ref="H327:I327"/>
    <mergeCell ref="J327:K327"/>
    <mergeCell ref="F328:G328"/>
    <mergeCell ref="H328:I328"/>
    <mergeCell ref="J328:K328"/>
    <mergeCell ref="F325:G325"/>
    <mergeCell ref="H325:I325"/>
    <mergeCell ref="J325:K325"/>
    <mergeCell ref="F326:G326"/>
    <mergeCell ref="H326:I326"/>
    <mergeCell ref="J326:K326"/>
    <mergeCell ref="F323:G323"/>
    <mergeCell ref="H323:I323"/>
    <mergeCell ref="J323:K323"/>
    <mergeCell ref="F324:G324"/>
    <mergeCell ref="H324:I324"/>
    <mergeCell ref="J324:K324"/>
    <mergeCell ref="C237:E237"/>
    <mergeCell ref="J320:K320"/>
    <mergeCell ref="F321:G321"/>
    <mergeCell ref="F322:G322"/>
    <mergeCell ref="H322:I322"/>
    <mergeCell ref="J322:K322"/>
    <mergeCell ref="J2:L2"/>
    <mergeCell ref="B2:H2"/>
    <mergeCell ref="B9:L9"/>
    <mergeCell ref="B15:L15"/>
    <mergeCell ref="B13:L13"/>
    <mergeCell ref="J3:L3"/>
    <mergeCell ref="B14:L14"/>
    <mergeCell ref="G5:I5"/>
    <mergeCell ref="J5:K5"/>
    <mergeCell ref="B7:K7"/>
    <mergeCell ref="K11:L11"/>
    <mergeCell ref="H11:J11"/>
    <mergeCell ref="B11:G11"/>
    <mergeCell ref="G18:L18"/>
    <mergeCell ref="B17:F17"/>
    <mergeCell ref="B18:F18"/>
    <mergeCell ref="G17:L17"/>
    <mergeCell ref="D19:L19"/>
    <mergeCell ref="F22:L22"/>
    <mergeCell ref="E30:L30"/>
    <mergeCell ref="B21:E21"/>
    <mergeCell ref="F21:L21"/>
    <mergeCell ref="B24:E24"/>
    <mergeCell ref="B23:E23"/>
    <mergeCell ref="F25:L25"/>
    <mergeCell ref="F23:L23"/>
    <mergeCell ref="B22:E22"/>
    <mergeCell ref="B45:L45"/>
    <mergeCell ref="E31:L31"/>
    <mergeCell ref="F24:L24"/>
    <mergeCell ref="B25:E25"/>
    <mergeCell ref="B26:E26"/>
    <mergeCell ref="L38:O38"/>
    <mergeCell ref="B33:L33"/>
    <mergeCell ref="F26:L26"/>
    <mergeCell ref="D32:L32"/>
    <mergeCell ref="D37:G37"/>
    <mergeCell ref="B46:L46"/>
    <mergeCell ref="B56:L56"/>
    <mergeCell ref="B48:L48"/>
    <mergeCell ref="B50:L50"/>
    <mergeCell ref="B51:L51"/>
    <mergeCell ref="B53:L53"/>
    <mergeCell ref="B54:L54"/>
    <mergeCell ref="G41:H41"/>
    <mergeCell ref="B47:L47"/>
    <mergeCell ref="B52:L52"/>
    <mergeCell ref="B58:G58"/>
    <mergeCell ref="I58:L58"/>
    <mergeCell ref="E41:F41"/>
    <mergeCell ref="B41:C41"/>
    <mergeCell ref="B55:L55"/>
    <mergeCell ref="B49:L49"/>
    <mergeCell ref="B57:L57"/>
  </mergeCells>
  <dataValidations count="9">
    <dataValidation type="whole" allowBlank="1" showInputMessage="1" showErrorMessage="1" promptTitle="合成File名の状況　完了予測" prompt="0：　合成が不順分の場合&#10;1：　合成完了と予測される場合" sqref="D307">
      <formula1>0</formula1>
      <formula2>1</formula2>
    </dataValidation>
    <dataValidation type="whole" allowBlank="1" showInputMessage="1" showErrorMessage="1" promptTitle="File名の選択方法　参照発行・継続番号：選択フラグ" prompt="-1 ：　以前のFile名を使用する&#10;0  or 1 ：　入力されている名前を使用して合成する" sqref="D333">
      <formula1>-1</formula1>
      <formula2>1</formula2>
    </dataValidation>
    <dataValidation allowBlank="1" showInputMessage="1" showErrorMessage="1" promptTitle="マクロ使用：拡張版・簡易版の文字コピー" prompt="マクロでこの値を&quot;F10&quot;へコピーする" sqref="F320"/>
    <dataValidation allowBlank="1" showInputMessage="1" showErrorMessage="1" promptTitle="拡張版・簡易版の文字コピー" prompt="&quot;F10&quot;をここにコピーする" sqref="F261"/>
    <dataValidation allowBlank="1" showInputMessage="1" showErrorMessage="1" prompt="1 = ID登録候補&#10;0 = 通常版" sqref="M240"/>
    <dataValidation allowBlank="1" showInputMessage="1" showErrorMessage="1" prompt="1 = 更新版(FBM)候補&#10;0 = 通常版" sqref="M239"/>
    <dataValidation allowBlank="1" showInputMessage="1" showErrorMessage="1" promptTitle="実際の更新版フラグは&quot;O7&quot;を参照 " prompt="1 = 更新版候補&#10;0 = 通常版" sqref="M237"/>
    <dataValidation allowBlank="1" showInputMessage="1" showErrorMessage="1" promptTitle="選択" prompt="0 = Webstage&#10;1 = 神奈川県FP協同組合" sqref="C163"/>
    <dataValidation type="whole" allowBlank="1" showInputMessage="1" showErrorMessage="1" promptTitle="選択：マクロのリンクは自分で修正する" prompt="-1 : 自動&#10;0:  Webstage&#10;1:  KFP" sqref="P38">
      <formula1>-1</formula1>
      <formula2>1</formula2>
    </dataValidation>
  </dataValidations>
  <hyperlinks>
    <hyperlink ref="I58" r:id="rId1" display="http://webstage21.com/cf/fpcaptain.html"/>
    <hyperlink ref="Q38" r:id="rId2" display="info@fp-kanagawa.com"/>
    <hyperlink ref="L38" r:id="rId3" display="http://www.fp-kanagawa.com/inquiry/"/>
    <hyperlink ref="I58:L58" r:id="rId4" display="http://webstage21.com/cf/fpcaptain_kfp.html"/>
    <hyperlink ref="D190" r:id="rId5" display="http://www.fp-kanagawa.com/inquiry/"/>
    <hyperlink ref="D191" r:id="rId6" display="info@fp-kanagawa.com"/>
    <hyperlink ref="D210" r:id="rId7" display="https://chicappa-webstage.ssl-lolipop.jp/fpask/fpask2.html"/>
    <hyperlink ref="D211" r:id="rId8" display="webstage@ny.airnet.ne.jp"/>
    <hyperlink ref="D192" r:id="rId9" display="webstage@ny.airnet.ne.jp"/>
    <hyperlink ref="D212" r:id="rId10" display="webstage21@gmail.com"/>
    <hyperlink ref="Q39" r:id="rId11" display="info@fp-kanagawa.com"/>
    <hyperlink ref="D178" r:id="rId12" display="https://chicappa-webstage.ssl-lolipop.jp/cf/fpcaptain_ship_general.html"/>
  </hyperlinks>
  <printOptions/>
  <pageMargins left="0.7086614173228347" right="0.7086614173228347" top="0.7480314960629921" bottom="0.7480314960629921" header="0.31496062992125984" footer="0.31496062992125984"/>
  <pageSetup fitToHeight="2" fitToWidth="1" orientation="landscape" paperSize="9" scale="98" r:id="rId16"/>
  <drawing r:id="rId15"/>
  <legacyDrawing r:id="rId14"/>
</worksheet>
</file>

<file path=xl/worksheets/sheet3.xml><?xml version="1.0" encoding="utf-8"?>
<worksheet xmlns="http://schemas.openxmlformats.org/spreadsheetml/2006/main" xmlns:r="http://schemas.openxmlformats.org/officeDocument/2006/relationships">
  <sheetPr codeName="Sheet3"/>
  <dimension ref="A1:J1"/>
  <sheetViews>
    <sheetView zoomScalePageLayoutView="0" workbookViewId="0" topLeftCell="A1">
      <selection activeCell="D1" sqref="D1"/>
    </sheetView>
  </sheetViews>
  <sheetFormatPr defaultColWidth="9.140625" defaultRowHeight="15"/>
  <sheetData>
    <row r="1" spans="1:10" ht="12.75">
      <c r="A1" s="71">
        <f>F14</f>
        <v>0</v>
      </c>
      <c r="B1" s="71">
        <f>H14</f>
        <v>0</v>
      </c>
      <c r="C1" s="71">
        <f>F13</f>
        <v>0</v>
      </c>
      <c r="J1" s="71">
        <f>'申込書'!R269</f>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岩崎康之</dc:creator>
  <cp:keywords/>
  <dc:description/>
  <cp:lastModifiedBy>岩崎康之</cp:lastModifiedBy>
  <cp:lastPrinted>2018-03-08T05:02:01Z</cp:lastPrinted>
  <dcterms:created xsi:type="dcterms:W3CDTF">2012-05-21T07:06:29Z</dcterms:created>
  <dcterms:modified xsi:type="dcterms:W3CDTF">2023-08-20T03:46:22Z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